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codeName="{4D1C537B-E38A-612A-F078-A93A15B4B7F4}"/>
  <workbookPr codeName="ThisWorkbook" defaultThemeVersion="124226"/>
  <mc:AlternateContent xmlns:mc="http://schemas.openxmlformats.org/markup-compatibility/2006">
    <mc:Choice Requires="x15">
      <x15ac:absPath xmlns:x15ac="http://schemas.microsoft.com/office/spreadsheetml/2010/11/ac" url="D:\Jerry Docs\PERSONAL\Boat\OSCA 2021\"/>
    </mc:Choice>
  </mc:AlternateContent>
  <xr:revisionPtr revIDLastSave="0" documentId="13_ncr:1_{DA3D3304-6828-4865-AE9C-BE6D6E5A10A6}" xr6:coauthVersionLast="46" xr6:coauthVersionMax="46" xr10:uidLastSave="{00000000-0000-0000-0000-000000000000}"/>
  <bookViews>
    <workbookView xWindow="-108" yWindow="-108" windowWidth="23256" windowHeight="12576" firstSheet="1" activeTab="2" xr2:uid="{00000000-000D-0000-FFFF-FFFF00000000}"/>
  </bookViews>
  <sheets>
    <sheet name="Clockwise" sheetId="15" state="hidden" r:id="rId1"/>
    <sheet name="Boat list" sheetId="14" r:id="rId2"/>
    <sheet name="Official Itinerary 2021" sheetId="3" r:id="rId3"/>
    <sheet name="Cruising Guide" sheetId="16" r:id="rId4"/>
    <sheet name="Tides The Race" sheetId="18" r:id="rId5"/>
    <sheet name="Sheet1" sheetId="7" state="hidden" r:id="rId6"/>
    <sheet name="Pollock" sheetId="8" state="hidden" r:id="rId7"/>
    <sheet name="sunrise" sheetId="1" state="hidden" r:id="rId8"/>
    <sheet name="solar_position" sheetId="2" state="hidden" r:id="rId9"/>
  </sheets>
  <functionGroups builtInGroupCount="19"/>
  <definedNames>
    <definedName name="_xlnm._FilterDatabase" localSheetId="0" hidden="1">Clockwise!$D$173:$P$455</definedName>
    <definedName name="_xlnm._FilterDatabase" localSheetId="3" hidden="1">'Cruising Guide'!$D$159:$M$441</definedName>
    <definedName name="_xlnm._FilterDatabase" localSheetId="2" hidden="1">'Official Itinerary 2021'!$E$160:$Q$442</definedName>
    <definedName name="_xlnm._FilterDatabase" localSheetId="4" hidden="1">'Tides The Race'!$A$2:$C$56</definedName>
    <definedName name="EstAvgSpeed" localSheetId="0">Clockwise!$I$4</definedName>
    <definedName name="EstAvgSpeed" localSheetId="3">'Cruising Guide'!#REF!</definedName>
    <definedName name="EstAvgSpeed">'Official Itinerary 2021'!$J$4</definedName>
    <definedName name="_xlnm.Print_Area" localSheetId="1">'Boat list'!$A$1:$R$30</definedName>
    <definedName name="_xlnm.Print_Area" localSheetId="0">Clockwise!$B$1:$T$25</definedName>
    <definedName name="_xlnm.Print_Area" localSheetId="3">'Cruising Guide'!$A$1:$M$11</definedName>
    <definedName name="_xlnm.Print_Area" localSheetId="2">'Official Itinerary 2021'!$B$1:$U$14</definedName>
    <definedName name="_xlnm.Print_Titles" localSheetId="0">Clockwise!$1:$1</definedName>
    <definedName name="_xlnm.Print_Titles" localSheetId="3">'Cruising Guide'!$1:$1</definedName>
    <definedName name="_xlnm.Print_Titles" localSheetId="2">'Official Itinerary 2021'!$1:$1</definedName>
    <definedName name="speed" localSheetId="0">#REF!</definedName>
    <definedName name="speed" localSheetId="3">#REF!</definedName>
    <definedName name="speed">#REF!</definedName>
    <definedName name="velocity" localSheetId="0">#REF!</definedName>
    <definedName name="velocity" localSheetId="3">#REF!</definedName>
    <definedName name="velocit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 i="16" l="1"/>
  <c r="D5" i="16"/>
  <c r="D6" i="16"/>
  <c r="D7" i="16"/>
  <c r="D8" i="16"/>
  <c r="D9" i="16"/>
  <c r="D10" i="16"/>
  <c r="D3" i="16"/>
  <c r="D10" i="3"/>
  <c r="P6" i="3"/>
  <c r="H13" i="3" l="1"/>
  <c r="H12" i="3"/>
  <c r="H11" i="3"/>
  <c r="I11" i="3" s="1"/>
  <c r="J11" i="3" s="1"/>
  <c r="H10" i="3"/>
  <c r="I10" i="3" s="1"/>
  <c r="J10" i="3" s="1"/>
  <c r="H9" i="3"/>
  <c r="I9" i="3" s="1"/>
  <c r="J9" i="3" s="1"/>
  <c r="H8" i="3"/>
  <c r="H7" i="3"/>
  <c r="H6" i="3"/>
  <c r="H14" i="3"/>
  <c r="C3" i="16" l="1"/>
  <c r="J441" i="16"/>
  <c r="I441" i="16"/>
  <c r="J440" i="16"/>
  <c r="I440" i="16"/>
  <c r="J439" i="16"/>
  <c r="I439" i="16"/>
  <c r="J438" i="16"/>
  <c r="I438" i="16"/>
  <c r="J437" i="16"/>
  <c r="I437" i="16"/>
  <c r="J436" i="16"/>
  <c r="I436" i="16"/>
  <c r="J435" i="16"/>
  <c r="I435" i="16"/>
  <c r="J434" i="16"/>
  <c r="I434" i="16"/>
  <c r="J433" i="16"/>
  <c r="I433" i="16"/>
  <c r="J432" i="16"/>
  <c r="I432" i="16"/>
  <c r="J431" i="16"/>
  <c r="I431" i="16"/>
  <c r="J430" i="16"/>
  <c r="I430" i="16"/>
  <c r="J429" i="16"/>
  <c r="I429" i="16"/>
  <c r="J428" i="16"/>
  <c r="I428" i="16"/>
  <c r="J427" i="16"/>
  <c r="I427" i="16"/>
  <c r="J426" i="16"/>
  <c r="I426" i="16"/>
  <c r="J425" i="16"/>
  <c r="I425" i="16"/>
  <c r="J424" i="16"/>
  <c r="I424" i="16"/>
  <c r="J423" i="16"/>
  <c r="I423" i="16"/>
  <c r="J422" i="16"/>
  <c r="I422" i="16"/>
  <c r="J421" i="16"/>
  <c r="I421" i="16"/>
  <c r="J420" i="16"/>
  <c r="I420" i="16"/>
  <c r="J419" i="16"/>
  <c r="I419" i="16"/>
  <c r="J418" i="16"/>
  <c r="I418" i="16"/>
  <c r="J417" i="16"/>
  <c r="I417" i="16"/>
  <c r="J416" i="16"/>
  <c r="I416" i="16"/>
  <c r="J415" i="16"/>
  <c r="I415" i="16"/>
  <c r="J414" i="16"/>
  <c r="I414" i="16"/>
  <c r="J413" i="16"/>
  <c r="I413" i="16"/>
  <c r="J412" i="16"/>
  <c r="I412" i="16"/>
  <c r="J411" i="16"/>
  <c r="I411" i="16"/>
  <c r="J410" i="16"/>
  <c r="I410" i="16"/>
  <c r="J409" i="16"/>
  <c r="I409" i="16"/>
  <c r="J408" i="16"/>
  <c r="I408" i="16"/>
  <c r="J407" i="16"/>
  <c r="I407" i="16"/>
  <c r="J406" i="16"/>
  <c r="I406" i="16"/>
  <c r="J405" i="16"/>
  <c r="I405" i="16"/>
  <c r="J404" i="16"/>
  <c r="I404" i="16"/>
  <c r="J403" i="16"/>
  <c r="I403" i="16"/>
  <c r="J402" i="16"/>
  <c r="I402" i="16"/>
  <c r="J401" i="16"/>
  <c r="I401" i="16"/>
  <c r="J400" i="16"/>
  <c r="I400" i="16"/>
  <c r="J399" i="16"/>
  <c r="I399" i="16"/>
  <c r="J398" i="16"/>
  <c r="I398" i="16"/>
  <c r="J397" i="16"/>
  <c r="I397" i="16"/>
  <c r="J396" i="16"/>
  <c r="I396" i="16"/>
  <c r="J395" i="16"/>
  <c r="I395" i="16"/>
  <c r="J394" i="16"/>
  <c r="I394" i="16"/>
  <c r="J393" i="16"/>
  <c r="I393" i="16"/>
  <c r="J392" i="16"/>
  <c r="I392" i="16"/>
  <c r="J391" i="16"/>
  <c r="I391" i="16"/>
  <c r="J390" i="16"/>
  <c r="I390" i="16"/>
  <c r="J389" i="16"/>
  <c r="I389" i="16"/>
  <c r="J388" i="16"/>
  <c r="I388" i="16"/>
  <c r="J387" i="16"/>
  <c r="I387" i="16"/>
  <c r="J386" i="16"/>
  <c r="I386" i="16"/>
  <c r="J385" i="16"/>
  <c r="I385" i="16"/>
  <c r="J384" i="16"/>
  <c r="I384" i="16"/>
  <c r="J383" i="16"/>
  <c r="I383" i="16"/>
  <c r="J382" i="16"/>
  <c r="I382" i="16"/>
  <c r="J381" i="16"/>
  <c r="I381" i="16"/>
  <c r="J380" i="16"/>
  <c r="I380" i="16"/>
  <c r="J379" i="16"/>
  <c r="I379" i="16"/>
  <c r="J378" i="16"/>
  <c r="I378" i="16"/>
  <c r="J377" i="16"/>
  <c r="I377" i="16"/>
  <c r="J376" i="16"/>
  <c r="I376" i="16"/>
  <c r="J375" i="16"/>
  <c r="I375" i="16"/>
  <c r="J374" i="16"/>
  <c r="I374" i="16"/>
  <c r="J373" i="16"/>
  <c r="I373" i="16"/>
  <c r="J372" i="16"/>
  <c r="I372" i="16"/>
  <c r="J371" i="16"/>
  <c r="I371" i="16"/>
  <c r="J370" i="16"/>
  <c r="I370" i="16"/>
  <c r="J369" i="16"/>
  <c r="I369" i="16"/>
  <c r="J368" i="16"/>
  <c r="I368" i="16"/>
  <c r="J367" i="16"/>
  <c r="I367" i="16"/>
  <c r="J366" i="16"/>
  <c r="I366" i="16"/>
  <c r="J365" i="16"/>
  <c r="I365" i="16"/>
  <c r="J364" i="16"/>
  <c r="I364" i="16"/>
  <c r="J363" i="16"/>
  <c r="I363" i="16"/>
  <c r="J362" i="16"/>
  <c r="I362" i="16"/>
  <c r="J361" i="16"/>
  <c r="I361" i="16"/>
  <c r="J360" i="16"/>
  <c r="I360" i="16"/>
  <c r="J359" i="16"/>
  <c r="I359" i="16"/>
  <c r="J358" i="16"/>
  <c r="I358" i="16"/>
  <c r="J357" i="16"/>
  <c r="I357" i="16"/>
  <c r="J356" i="16"/>
  <c r="I356" i="16"/>
  <c r="J355" i="16"/>
  <c r="I355" i="16"/>
  <c r="J354" i="16"/>
  <c r="I354" i="16"/>
  <c r="J353" i="16"/>
  <c r="I353" i="16"/>
  <c r="J352" i="16"/>
  <c r="I352" i="16"/>
  <c r="J351" i="16"/>
  <c r="I351" i="16"/>
  <c r="J350" i="16"/>
  <c r="I350" i="16"/>
  <c r="J349" i="16"/>
  <c r="I349" i="16"/>
  <c r="J348" i="16"/>
  <c r="I348" i="16"/>
  <c r="J347" i="16"/>
  <c r="I347" i="16"/>
  <c r="J346" i="16"/>
  <c r="I346" i="16"/>
  <c r="J345" i="16"/>
  <c r="I345" i="16"/>
  <c r="J344" i="16"/>
  <c r="I344" i="16"/>
  <c r="J343" i="16"/>
  <c r="I343" i="16"/>
  <c r="J342" i="16"/>
  <c r="I342" i="16"/>
  <c r="J341" i="16"/>
  <c r="I341" i="16"/>
  <c r="J340" i="16"/>
  <c r="I340" i="16"/>
  <c r="J339" i="16"/>
  <c r="I339" i="16"/>
  <c r="J338" i="16"/>
  <c r="I338" i="16"/>
  <c r="J337" i="16"/>
  <c r="I337" i="16"/>
  <c r="J336" i="16"/>
  <c r="I336" i="16"/>
  <c r="J335" i="16"/>
  <c r="I335" i="16"/>
  <c r="J334" i="16"/>
  <c r="I334" i="16"/>
  <c r="J333" i="16"/>
  <c r="I333" i="16"/>
  <c r="J332" i="16"/>
  <c r="I332" i="16"/>
  <c r="J331" i="16"/>
  <c r="I331" i="16"/>
  <c r="J330" i="16"/>
  <c r="I330" i="16"/>
  <c r="J329" i="16"/>
  <c r="I329" i="16"/>
  <c r="J328" i="16"/>
  <c r="I328" i="16"/>
  <c r="J327" i="16"/>
  <c r="I327" i="16"/>
  <c r="J326" i="16"/>
  <c r="I326" i="16"/>
  <c r="J325" i="16"/>
  <c r="I325" i="16"/>
  <c r="J324" i="16"/>
  <c r="I324" i="16"/>
  <c r="J323" i="16"/>
  <c r="I323" i="16"/>
  <c r="J322" i="16"/>
  <c r="I322" i="16"/>
  <c r="J321" i="16"/>
  <c r="I321" i="16"/>
  <c r="J320" i="16"/>
  <c r="I320" i="16"/>
  <c r="J319" i="16"/>
  <c r="I319" i="16"/>
  <c r="J318" i="16"/>
  <c r="I318" i="16"/>
  <c r="J317" i="16"/>
  <c r="I317" i="16"/>
  <c r="J316" i="16"/>
  <c r="I316" i="16"/>
  <c r="J315" i="16"/>
  <c r="I315" i="16"/>
  <c r="J314" i="16"/>
  <c r="I314" i="16"/>
  <c r="J313" i="16"/>
  <c r="I313" i="16"/>
  <c r="J312" i="16"/>
  <c r="I312" i="16"/>
  <c r="J311" i="16"/>
  <c r="I311" i="16"/>
  <c r="J310" i="16"/>
  <c r="I310" i="16"/>
  <c r="J309" i="16"/>
  <c r="I309" i="16"/>
  <c r="J308" i="16"/>
  <c r="I308" i="16"/>
  <c r="J307" i="16"/>
  <c r="I307" i="16"/>
  <c r="J306" i="16"/>
  <c r="I306" i="16"/>
  <c r="J305" i="16"/>
  <c r="I305" i="16"/>
  <c r="J304" i="16"/>
  <c r="I304" i="16"/>
  <c r="J303" i="16"/>
  <c r="I303" i="16"/>
  <c r="J302" i="16"/>
  <c r="I302" i="16"/>
  <c r="J301" i="16"/>
  <c r="I301" i="16"/>
  <c r="J300" i="16"/>
  <c r="I300" i="16"/>
  <c r="J299" i="16"/>
  <c r="I299" i="16"/>
  <c r="J298" i="16"/>
  <c r="I298" i="16"/>
  <c r="J297" i="16"/>
  <c r="I297" i="16"/>
  <c r="J296" i="16"/>
  <c r="I296" i="16"/>
  <c r="J295" i="16"/>
  <c r="I295" i="16"/>
  <c r="J294" i="16"/>
  <c r="I294" i="16"/>
  <c r="J293" i="16"/>
  <c r="I293" i="16"/>
  <c r="J292" i="16"/>
  <c r="I292" i="16"/>
  <c r="J291" i="16"/>
  <c r="I291" i="16"/>
  <c r="J290" i="16"/>
  <c r="I290" i="16"/>
  <c r="J289" i="16"/>
  <c r="I289" i="16"/>
  <c r="J288" i="16"/>
  <c r="I288" i="16"/>
  <c r="J287" i="16"/>
  <c r="I287" i="16"/>
  <c r="J286" i="16"/>
  <c r="I286" i="16"/>
  <c r="J285" i="16"/>
  <c r="I285" i="16"/>
  <c r="J284" i="16"/>
  <c r="I284" i="16"/>
  <c r="J283" i="16"/>
  <c r="I283" i="16"/>
  <c r="J282" i="16"/>
  <c r="I282" i="16"/>
  <c r="J281" i="16"/>
  <c r="I281" i="16"/>
  <c r="J280" i="16"/>
  <c r="I280" i="16"/>
  <c r="J279" i="16"/>
  <c r="I279" i="16"/>
  <c r="J278" i="16"/>
  <c r="I278" i="16"/>
  <c r="J277" i="16"/>
  <c r="I277" i="16"/>
  <c r="J276" i="16"/>
  <c r="I276" i="16"/>
  <c r="J275" i="16"/>
  <c r="I275" i="16"/>
  <c r="J274" i="16"/>
  <c r="I274" i="16"/>
  <c r="J273" i="16"/>
  <c r="I273" i="16"/>
  <c r="J272" i="16"/>
  <c r="I272" i="16"/>
  <c r="J271" i="16"/>
  <c r="I271" i="16"/>
  <c r="J270" i="16"/>
  <c r="I270" i="16"/>
  <c r="J269" i="16"/>
  <c r="I269" i="16"/>
  <c r="J268" i="16"/>
  <c r="I268" i="16"/>
  <c r="J267" i="16"/>
  <c r="I267" i="16"/>
  <c r="J266" i="16"/>
  <c r="I266" i="16"/>
  <c r="J265" i="16"/>
  <c r="I265" i="16"/>
  <c r="J264" i="16"/>
  <c r="I264" i="16"/>
  <c r="J263" i="16"/>
  <c r="I263" i="16"/>
  <c r="J262" i="16"/>
  <c r="I262" i="16"/>
  <c r="J261" i="16"/>
  <c r="I261" i="16"/>
  <c r="J260" i="16"/>
  <c r="I260" i="16"/>
  <c r="J259" i="16"/>
  <c r="I259" i="16"/>
  <c r="J258" i="16"/>
  <c r="I258" i="16"/>
  <c r="J257" i="16"/>
  <c r="I257" i="16"/>
  <c r="J256" i="16"/>
  <c r="I256" i="16"/>
  <c r="J255" i="16"/>
  <c r="I255" i="16"/>
  <c r="J254" i="16"/>
  <c r="I254" i="16"/>
  <c r="J253" i="16"/>
  <c r="I253" i="16"/>
  <c r="J252" i="16"/>
  <c r="I252" i="16"/>
  <c r="J251" i="16"/>
  <c r="I251" i="16"/>
  <c r="J250" i="16"/>
  <c r="I250" i="16"/>
  <c r="J249" i="16"/>
  <c r="I249" i="16"/>
  <c r="J248" i="16"/>
  <c r="I248" i="16"/>
  <c r="J247" i="16"/>
  <c r="I247" i="16"/>
  <c r="J246" i="16"/>
  <c r="I246" i="16"/>
  <c r="J245" i="16"/>
  <c r="I245" i="16"/>
  <c r="J244" i="16"/>
  <c r="I244" i="16"/>
  <c r="J243" i="16"/>
  <c r="I243" i="16"/>
  <c r="J242" i="16"/>
  <c r="I242" i="16"/>
  <c r="J241" i="16"/>
  <c r="I241" i="16"/>
  <c r="J240" i="16"/>
  <c r="I240" i="16"/>
  <c r="J239" i="16"/>
  <c r="I239" i="16"/>
  <c r="J238" i="16"/>
  <c r="I238" i="16"/>
  <c r="J237" i="16"/>
  <c r="I237" i="16"/>
  <c r="J236" i="16"/>
  <c r="I236" i="16"/>
  <c r="J235" i="16"/>
  <c r="I235" i="16"/>
  <c r="J234" i="16"/>
  <c r="I234" i="16"/>
  <c r="J233" i="16"/>
  <c r="I233" i="16"/>
  <c r="J232" i="16"/>
  <c r="I232" i="16"/>
  <c r="J231" i="16"/>
  <c r="I231" i="16"/>
  <c r="J230" i="16"/>
  <c r="I230" i="16"/>
  <c r="J229" i="16"/>
  <c r="I229" i="16"/>
  <c r="J228" i="16"/>
  <c r="I228" i="16"/>
  <c r="J227" i="16"/>
  <c r="I227" i="16"/>
  <c r="J226" i="16"/>
  <c r="I226" i="16"/>
  <c r="J225" i="16"/>
  <c r="I225" i="16"/>
  <c r="J224" i="16"/>
  <c r="I224" i="16"/>
  <c r="J223" i="16"/>
  <c r="I223" i="16"/>
  <c r="J222" i="16"/>
  <c r="I222" i="16"/>
  <c r="J221" i="16"/>
  <c r="I221" i="16"/>
  <c r="J220" i="16"/>
  <c r="I220" i="16"/>
  <c r="J219" i="16"/>
  <c r="I219" i="16"/>
  <c r="J218" i="16"/>
  <c r="I218" i="16"/>
  <c r="J217" i="16"/>
  <c r="I217" i="16"/>
  <c r="J216" i="16"/>
  <c r="I216" i="16"/>
  <c r="J215" i="16"/>
  <c r="I215" i="16"/>
  <c r="J214" i="16"/>
  <c r="I214" i="16"/>
  <c r="J213" i="16"/>
  <c r="I213" i="16"/>
  <c r="J212" i="16"/>
  <c r="I212" i="16"/>
  <c r="J211" i="16"/>
  <c r="I211" i="16"/>
  <c r="J210" i="16"/>
  <c r="I210" i="16"/>
  <c r="J209" i="16"/>
  <c r="I209" i="16"/>
  <c r="J208" i="16"/>
  <c r="I208" i="16"/>
  <c r="J207" i="16"/>
  <c r="I207" i="16"/>
  <c r="J206" i="16"/>
  <c r="I206" i="16"/>
  <c r="J205" i="16"/>
  <c r="I205" i="16"/>
  <c r="J204" i="16"/>
  <c r="I204" i="16"/>
  <c r="J203" i="16"/>
  <c r="I203" i="16"/>
  <c r="J202" i="16"/>
  <c r="I202" i="16"/>
  <c r="J201" i="16"/>
  <c r="I201" i="16"/>
  <c r="J200" i="16"/>
  <c r="I200" i="16"/>
  <c r="J199" i="16"/>
  <c r="I199" i="16"/>
  <c r="J198" i="16"/>
  <c r="I198" i="16"/>
  <c r="J197" i="16"/>
  <c r="I197" i="16"/>
  <c r="J196" i="16"/>
  <c r="I196" i="16"/>
  <c r="J195" i="16"/>
  <c r="I195" i="16"/>
  <c r="J194" i="16"/>
  <c r="I194" i="16"/>
  <c r="J193" i="16"/>
  <c r="I193" i="16"/>
  <c r="J192" i="16"/>
  <c r="I192" i="16"/>
  <c r="J191" i="16"/>
  <c r="I191" i="16"/>
  <c r="J190" i="16"/>
  <c r="I190" i="16"/>
  <c r="J189" i="16"/>
  <c r="I189" i="16"/>
  <c r="J188" i="16"/>
  <c r="I188" i="16"/>
  <c r="J187" i="16"/>
  <c r="I187" i="16"/>
  <c r="J186" i="16"/>
  <c r="I186" i="16"/>
  <c r="J185" i="16"/>
  <c r="I185" i="16"/>
  <c r="J184" i="16"/>
  <c r="I184" i="16"/>
  <c r="J183" i="16"/>
  <c r="I183" i="16"/>
  <c r="J182" i="16"/>
  <c r="I182" i="16"/>
  <c r="J181" i="16"/>
  <c r="I181" i="16"/>
  <c r="J180" i="16"/>
  <c r="I180" i="16"/>
  <c r="J179" i="16"/>
  <c r="I179" i="16"/>
  <c r="J178" i="16"/>
  <c r="I178" i="16"/>
  <c r="J177" i="16"/>
  <c r="I177" i="16"/>
  <c r="J176" i="16"/>
  <c r="I176" i="16"/>
  <c r="J175" i="16"/>
  <c r="I175" i="16"/>
  <c r="J174" i="16"/>
  <c r="I174" i="16"/>
  <c r="J173" i="16"/>
  <c r="I173" i="16"/>
  <c r="J172" i="16"/>
  <c r="I172" i="16"/>
  <c r="J171" i="16"/>
  <c r="I171" i="16"/>
  <c r="J170" i="16"/>
  <c r="I170" i="16"/>
  <c r="J169" i="16"/>
  <c r="I169" i="16"/>
  <c r="J168" i="16"/>
  <c r="I168" i="16"/>
  <c r="J167" i="16"/>
  <c r="I167" i="16"/>
  <c r="J166" i="16"/>
  <c r="I166" i="16"/>
  <c r="J165" i="16"/>
  <c r="I165" i="16"/>
  <c r="J164" i="16"/>
  <c r="I164" i="16"/>
  <c r="J163" i="16"/>
  <c r="I163" i="16"/>
  <c r="J162" i="16"/>
  <c r="I162" i="16"/>
  <c r="J161" i="16"/>
  <c r="I161" i="16"/>
  <c r="J160" i="16"/>
  <c r="I160" i="16"/>
  <c r="B5" i="2" l="1"/>
  <c r="B4" i="2"/>
  <c r="K442" i="3"/>
  <c r="J442" i="3"/>
  <c r="K441" i="3"/>
  <c r="J441" i="3"/>
  <c r="K440" i="3"/>
  <c r="J440" i="3"/>
  <c r="K439" i="3"/>
  <c r="J439" i="3"/>
  <c r="K438" i="3"/>
  <c r="J438" i="3"/>
  <c r="K437" i="3"/>
  <c r="J437" i="3"/>
  <c r="K436" i="3"/>
  <c r="J436" i="3"/>
  <c r="K435" i="3"/>
  <c r="J435" i="3"/>
  <c r="K434" i="3"/>
  <c r="J434" i="3"/>
  <c r="K433" i="3"/>
  <c r="J433" i="3"/>
  <c r="K432" i="3"/>
  <c r="J432" i="3"/>
  <c r="K431" i="3"/>
  <c r="J431" i="3"/>
  <c r="K430" i="3"/>
  <c r="J430" i="3"/>
  <c r="K429" i="3"/>
  <c r="J429" i="3"/>
  <c r="K428" i="3"/>
  <c r="J428" i="3"/>
  <c r="K427" i="3"/>
  <c r="J427" i="3"/>
  <c r="K426" i="3"/>
  <c r="J426" i="3"/>
  <c r="K425" i="3"/>
  <c r="J425" i="3"/>
  <c r="K424" i="3"/>
  <c r="J424" i="3"/>
  <c r="K423" i="3"/>
  <c r="J423" i="3"/>
  <c r="K422" i="3"/>
  <c r="J422" i="3"/>
  <c r="K421" i="3"/>
  <c r="J421" i="3"/>
  <c r="K420" i="3"/>
  <c r="J420" i="3"/>
  <c r="K419" i="3"/>
  <c r="J419" i="3"/>
  <c r="K418" i="3"/>
  <c r="J418" i="3"/>
  <c r="K417" i="3"/>
  <c r="J417" i="3"/>
  <c r="K416" i="3"/>
  <c r="J416" i="3"/>
  <c r="K415" i="3"/>
  <c r="J415" i="3"/>
  <c r="K414" i="3"/>
  <c r="J414" i="3"/>
  <c r="K413" i="3"/>
  <c r="J413" i="3"/>
  <c r="K412" i="3"/>
  <c r="J412" i="3"/>
  <c r="K411" i="3"/>
  <c r="J411" i="3"/>
  <c r="K410" i="3"/>
  <c r="J410" i="3"/>
  <c r="K409" i="3"/>
  <c r="J409" i="3"/>
  <c r="K408" i="3"/>
  <c r="J408" i="3"/>
  <c r="K407" i="3"/>
  <c r="J407" i="3"/>
  <c r="K406" i="3"/>
  <c r="J406" i="3"/>
  <c r="K405" i="3"/>
  <c r="J405" i="3"/>
  <c r="K404" i="3"/>
  <c r="J404" i="3"/>
  <c r="K403" i="3"/>
  <c r="J403" i="3"/>
  <c r="K402" i="3"/>
  <c r="J402" i="3"/>
  <c r="K401" i="3"/>
  <c r="J401" i="3"/>
  <c r="K400" i="3"/>
  <c r="J400" i="3"/>
  <c r="K399" i="3"/>
  <c r="J399" i="3"/>
  <c r="K398" i="3"/>
  <c r="J398" i="3"/>
  <c r="K397" i="3"/>
  <c r="J397" i="3"/>
  <c r="K396" i="3"/>
  <c r="J396" i="3"/>
  <c r="K395" i="3"/>
  <c r="J395" i="3"/>
  <c r="K394" i="3"/>
  <c r="J394" i="3"/>
  <c r="K393" i="3"/>
  <c r="J393" i="3"/>
  <c r="K392" i="3"/>
  <c r="J392" i="3"/>
  <c r="K391" i="3"/>
  <c r="J391" i="3"/>
  <c r="K390" i="3"/>
  <c r="J390" i="3"/>
  <c r="K389" i="3"/>
  <c r="J389" i="3"/>
  <c r="K388" i="3"/>
  <c r="J388" i="3"/>
  <c r="K387" i="3"/>
  <c r="J387" i="3"/>
  <c r="K386" i="3"/>
  <c r="J386" i="3"/>
  <c r="K385" i="3"/>
  <c r="J385" i="3"/>
  <c r="K384" i="3"/>
  <c r="J384" i="3"/>
  <c r="K383" i="3"/>
  <c r="J383" i="3"/>
  <c r="K382" i="3"/>
  <c r="J382" i="3"/>
  <c r="K381" i="3"/>
  <c r="J381" i="3"/>
  <c r="K380" i="3"/>
  <c r="J380" i="3"/>
  <c r="K379" i="3"/>
  <c r="J379" i="3"/>
  <c r="K378" i="3"/>
  <c r="J378" i="3"/>
  <c r="K377" i="3"/>
  <c r="J377" i="3"/>
  <c r="K376" i="3"/>
  <c r="J376" i="3"/>
  <c r="K375" i="3"/>
  <c r="J375" i="3"/>
  <c r="K374" i="3"/>
  <c r="J374" i="3"/>
  <c r="K373" i="3"/>
  <c r="J373" i="3"/>
  <c r="K372" i="3"/>
  <c r="J372" i="3"/>
  <c r="K371" i="3"/>
  <c r="J371" i="3"/>
  <c r="K370" i="3"/>
  <c r="J370" i="3"/>
  <c r="K369" i="3"/>
  <c r="J369" i="3"/>
  <c r="K368" i="3"/>
  <c r="J368" i="3"/>
  <c r="K367" i="3"/>
  <c r="J367" i="3"/>
  <c r="K366" i="3"/>
  <c r="J366" i="3"/>
  <c r="K365" i="3"/>
  <c r="J365" i="3"/>
  <c r="K364" i="3"/>
  <c r="J364" i="3"/>
  <c r="K363" i="3"/>
  <c r="J363" i="3"/>
  <c r="K362" i="3"/>
  <c r="J362" i="3"/>
  <c r="K361" i="3"/>
  <c r="J361" i="3"/>
  <c r="K360" i="3"/>
  <c r="J360" i="3"/>
  <c r="K359" i="3"/>
  <c r="J359" i="3"/>
  <c r="K358" i="3"/>
  <c r="J358" i="3"/>
  <c r="K357" i="3"/>
  <c r="J357" i="3"/>
  <c r="K356" i="3"/>
  <c r="J356" i="3"/>
  <c r="K355" i="3"/>
  <c r="J355" i="3"/>
  <c r="K354" i="3"/>
  <c r="J354" i="3"/>
  <c r="K353" i="3"/>
  <c r="J353" i="3"/>
  <c r="K352" i="3"/>
  <c r="J352" i="3"/>
  <c r="K351" i="3"/>
  <c r="J351" i="3"/>
  <c r="K350" i="3"/>
  <c r="J350" i="3"/>
  <c r="K349" i="3"/>
  <c r="J349" i="3"/>
  <c r="K348" i="3"/>
  <c r="J348" i="3"/>
  <c r="K347" i="3"/>
  <c r="J347" i="3"/>
  <c r="K346" i="3"/>
  <c r="J346" i="3"/>
  <c r="K345" i="3"/>
  <c r="J345" i="3"/>
  <c r="K344" i="3"/>
  <c r="J344" i="3"/>
  <c r="K343" i="3"/>
  <c r="J343" i="3"/>
  <c r="K342" i="3"/>
  <c r="J342" i="3"/>
  <c r="K341" i="3"/>
  <c r="J341" i="3"/>
  <c r="K340" i="3"/>
  <c r="J340" i="3"/>
  <c r="K339" i="3"/>
  <c r="J339" i="3"/>
  <c r="K338" i="3"/>
  <c r="J338" i="3"/>
  <c r="K337" i="3"/>
  <c r="J337" i="3"/>
  <c r="K336" i="3"/>
  <c r="J336" i="3"/>
  <c r="K335" i="3"/>
  <c r="J335" i="3"/>
  <c r="K334" i="3"/>
  <c r="J334" i="3"/>
  <c r="K333" i="3"/>
  <c r="J333" i="3"/>
  <c r="K332" i="3"/>
  <c r="J332" i="3"/>
  <c r="K331" i="3"/>
  <c r="J331" i="3"/>
  <c r="K330" i="3"/>
  <c r="J330" i="3"/>
  <c r="K329" i="3"/>
  <c r="J329" i="3"/>
  <c r="K328" i="3"/>
  <c r="J328" i="3"/>
  <c r="K327" i="3"/>
  <c r="J327" i="3"/>
  <c r="K326" i="3"/>
  <c r="J326" i="3"/>
  <c r="K325" i="3"/>
  <c r="J325" i="3"/>
  <c r="K324" i="3"/>
  <c r="J324" i="3"/>
  <c r="K323" i="3"/>
  <c r="J323" i="3"/>
  <c r="K322" i="3"/>
  <c r="J322" i="3"/>
  <c r="K321" i="3"/>
  <c r="J321" i="3"/>
  <c r="K320" i="3"/>
  <c r="J320" i="3"/>
  <c r="K319" i="3"/>
  <c r="J319" i="3"/>
  <c r="K318" i="3"/>
  <c r="J318" i="3"/>
  <c r="K317" i="3"/>
  <c r="J317" i="3"/>
  <c r="K316" i="3"/>
  <c r="J316" i="3"/>
  <c r="K315" i="3"/>
  <c r="J315" i="3"/>
  <c r="K314" i="3"/>
  <c r="J314" i="3"/>
  <c r="K313" i="3"/>
  <c r="J313" i="3"/>
  <c r="K312" i="3"/>
  <c r="J312" i="3"/>
  <c r="K311" i="3"/>
  <c r="J311" i="3"/>
  <c r="K310" i="3"/>
  <c r="J310" i="3"/>
  <c r="K309" i="3"/>
  <c r="J309" i="3"/>
  <c r="K308" i="3"/>
  <c r="J308" i="3"/>
  <c r="K307" i="3"/>
  <c r="J307" i="3"/>
  <c r="K306" i="3"/>
  <c r="J306" i="3"/>
  <c r="K305" i="3"/>
  <c r="J305" i="3"/>
  <c r="K304" i="3"/>
  <c r="J304" i="3"/>
  <c r="K303" i="3"/>
  <c r="J303" i="3"/>
  <c r="K302" i="3"/>
  <c r="J302" i="3"/>
  <c r="K301" i="3"/>
  <c r="J301" i="3"/>
  <c r="K300" i="3"/>
  <c r="J300" i="3"/>
  <c r="K299" i="3"/>
  <c r="J299" i="3"/>
  <c r="K298" i="3"/>
  <c r="J298" i="3"/>
  <c r="K297" i="3"/>
  <c r="J297" i="3"/>
  <c r="K296" i="3"/>
  <c r="J296" i="3"/>
  <c r="K295" i="3"/>
  <c r="J295" i="3"/>
  <c r="K294" i="3"/>
  <c r="J294" i="3"/>
  <c r="K293" i="3"/>
  <c r="J293" i="3"/>
  <c r="K292" i="3"/>
  <c r="J292" i="3"/>
  <c r="K291" i="3"/>
  <c r="J291" i="3"/>
  <c r="K290" i="3"/>
  <c r="J290" i="3"/>
  <c r="K289" i="3"/>
  <c r="J289" i="3"/>
  <c r="K288" i="3"/>
  <c r="J288" i="3"/>
  <c r="K287" i="3"/>
  <c r="J287" i="3"/>
  <c r="K286" i="3"/>
  <c r="J286" i="3"/>
  <c r="K285" i="3"/>
  <c r="J285" i="3"/>
  <c r="K284" i="3"/>
  <c r="J284" i="3"/>
  <c r="K283" i="3"/>
  <c r="J283" i="3"/>
  <c r="K282" i="3"/>
  <c r="J282" i="3"/>
  <c r="K281" i="3"/>
  <c r="J281" i="3"/>
  <c r="K280" i="3"/>
  <c r="J280" i="3"/>
  <c r="K279" i="3"/>
  <c r="J279" i="3"/>
  <c r="K278" i="3"/>
  <c r="J278" i="3"/>
  <c r="K277" i="3"/>
  <c r="J277" i="3"/>
  <c r="K276" i="3"/>
  <c r="J276" i="3"/>
  <c r="K275" i="3"/>
  <c r="J275" i="3"/>
  <c r="K274" i="3"/>
  <c r="J274" i="3"/>
  <c r="K273" i="3"/>
  <c r="J273" i="3"/>
  <c r="K272" i="3"/>
  <c r="J272" i="3"/>
  <c r="K271" i="3"/>
  <c r="J271" i="3"/>
  <c r="K270" i="3"/>
  <c r="J270" i="3"/>
  <c r="K269" i="3"/>
  <c r="J269" i="3"/>
  <c r="K268" i="3"/>
  <c r="J268" i="3"/>
  <c r="K267" i="3"/>
  <c r="J267" i="3"/>
  <c r="K266" i="3"/>
  <c r="J266" i="3"/>
  <c r="K265" i="3"/>
  <c r="J265" i="3"/>
  <c r="K264" i="3"/>
  <c r="J264" i="3"/>
  <c r="K263" i="3"/>
  <c r="J263" i="3"/>
  <c r="K262" i="3"/>
  <c r="J262" i="3"/>
  <c r="K261" i="3"/>
  <c r="J261" i="3"/>
  <c r="K260" i="3"/>
  <c r="J260" i="3"/>
  <c r="K259" i="3"/>
  <c r="J259" i="3"/>
  <c r="K258" i="3"/>
  <c r="J258" i="3"/>
  <c r="K257" i="3"/>
  <c r="J257" i="3"/>
  <c r="K256" i="3"/>
  <c r="J256" i="3"/>
  <c r="K255" i="3"/>
  <c r="J255" i="3"/>
  <c r="K254" i="3"/>
  <c r="J254" i="3"/>
  <c r="K253" i="3"/>
  <c r="J253" i="3"/>
  <c r="K252" i="3"/>
  <c r="J252" i="3"/>
  <c r="K251" i="3"/>
  <c r="J251" i="3"/>
  <c r="K250" i="3"/>
  <c r="J250" i="3"/>
  <c r="K249" i="3"/>
  <c r="J249" i="3"/>
  <c r="K248" i="3"/>
  <c r="J248" i="3"/>
  <c r="K247" i="3"/>
  <c r="J247" i="3"/>
  <c r="K246" i="3"/>
  <c r="J246" i="3"/>
  <c r="K245" i="3"/>
  <c r="J245" i="3"/>
  <c r="K244" i="3"/>
  <c r="J244" i="3"/>
  <c r="K243" i="3"/>
  <c r="J243" i="3"/>
  <c r="K242" i="3"/>
  <c r="J242" i="3"/>
  <c r="K241" i="3"/>
  <c r="J241" i="3"/>
  <c r="K240" i="3"/>
  <c r="J240" i="3"/>
  <c r="K239" i="3"/>
  <c r="J239" i="3"/>
  <c r="K238" i="3"/>
  <c r="J238" i="3"/>
  <c r="K237" i="3"/>
  <c r="J237" i="3"/>
  <c r="K236" i="3"/>
  <c r="J236" i="3"/>
  <c r="K235" i="3"/>
  <c r="J235" i="3"/>
  <c r="K234" i="3"/>
  <c r="J234" i="3"/>
  <c r="K233" i="3"/>
  <c r="J233" i="3"/>
  <c r="K232" i="3"/>
  <c r="J232" i="3"/>
  <c r="K231" i="3"/>
  <c r="J231" i="3"/>
  <c r="K230" i="3"/>
  <c r="J230" i="3"/>
  <c r="K229" i="3"/>
  <c r="J229" i="3"/>
  <c r="K228" i="3"/>
  <c r="J228" i="3"/>
  <c r="K227" i="3"/>
  <c r="J227" i="3"/>
  <c r="K226" i="3"/>
  <c r="J226" i="3"/>
  <c r="K225" i="3"/>
  <c r="J225" i="3"/>
  <c r="K224" i="3"/>
  <c r="J224" i="3"/>
  <c r="K223" i="3"/>
  <c r="J223" i="3"/>
  <c r="K222" i="3"/>
  <c r="J222" i="3"/>
  <c r="K221" i="3"/>
  <c r="J221" i="3"/>
  <c r="K220" i="3"/>
  <c r="J220" i="3"/>
  <c r="K219" i="3"/>
  <c r="J219" i="3"/>
  <c r="K218" i="3"/>
  <c r="J218" i="3"/>
  <c r="K217" i="3"/>
  <c r="J217" i="3"/>
  <c r="K216" i="3"/>
  <c r="J216" i="3"/>
  <c r="K215" i="3"/>
  <c r="J215" i="3"/>
  <c r="K214" i="3"/>
  <c r="J214" i="3"/>
  <c r="K213" i="3"/>
  <c r="J213" i="3"/>
  <c r="K212" i="3"/>
  <c r="J212" i="3"/>
  <c r="K211" i="3"/>
  <c r="J211" i="3"/>
  <c r="K210" i="3"/>
  <c r="J210" i="3"/>
  <c r="K209" i="3"/>
  <c r="J209" i="3"/>
  <c r="K208" i="3"/>
  <c r="J208" i="3"/>
  <c r="K207" i="3"/>
  <c r="J207" i="3"/>
  <c r="K206" i="3"/>
  <c r="J206" i="3"/>
  <c r="K205" i="3"/>
  <c r="J205" i="3"/>
  <c r="K204" i="3"/>
  <c r="J204" i="3"/>
  <c r="K203" i="3"/>
  <c r="J203" i="3"/>
  <c r="K202" i="3"/>
  <c r="J202" i="3"/>
  <c r="K201" i="3"/>
  <c r="J201" i="3"/>
  <c r="K200" i="3"/>
  <c r="J200" i="3"/>
  <c r="K199" i="3"/>
  <c r="J199" i="3"/>
  <c r="K198" i="3"/>
  <c r="J198" i="3"/>
  <c r="K197" i="3"/>
  <c r="J197" i="3"/>
  <c r="K196" i="3"/>
  <c r="J196" i="3"/>
  <c r="K195" i="3"/>
  <c r="J195" i="3"/>
  <c r="K194" i="3"/>
  <c r="J194" i="3"/>
  <c r="K193" i="3"/>
  <c r="J193" i="3"/>
  <c r="K192" i="3"/>
  <c r="J192" i="3"/>
  <c r="K191" i="3"/>
  <c r="J191" i="3"/>
  <c r="K190" i="3"/>
  <c r="J190" i="3"/>
  <c r="K189" i="3"/>
  <c r="J189" i="3"/>
  <c r="K188" i="3"/>
  <c r="X9" i="3" s="1"/>
  <c r="J188" i="3"/>
  <c r="W9" i="3" s="1"/>
  <c r="K187" i="3"/>
  <c r="J187" i="3"/>
  <c r="K186" i="3"/>
  <c r="J186" i="3"/>
  <c r="K185" i="3"/>
  <c r="J185" i="3"/>
  <c r="K184" i="3"/>
  <c r="J184" i="3"/>
  <c r="K183" i="3"/>
  <c r="J183" i="3"/>
  <c r="K182" i="3"/>
  <c r="J182" i="3"/>
  <c r="K181" i="3"/>
  <c r="J181" i="3"/>
  <c r="K180" i="3"/>
  <c r="J180" i="3"/>
  <c r="K179" i="3"/>
  <c r="J179" i="3"/>
  <c r="K178" i="3"/>
  <c r="J178" i="3"/>
  <c r="K177" i="3"/>
  <c r="J177" i="3"/>
  <c r="K176" i="3"/>
  <c r="J176" i="3"/>
  <c r="K175" i="3"/>
  <c r="J175" i="3"/>
  <c r="K174" i="3"/>
  <c r="J174" i="3"/>
  <c r="K173" i="3"/>
  <c r="J173" i="3"/>
  <c r="K172" i="3"/>
  <c r="J172" i="3"/>
  <c r="K171" i="3"/>
  <c r="J171" i="3"/>
  <c r="K170" i="3"/>
  <c r="J170" i="3"/>
  <c r="K169" i="3"/>
  <c r="J169" i="3"/>
  <c r="K168" i="3"/>
  <c r="J168" i="3"/>
  <c r="K167" i="3"/>
  <c r="J167" i="3"/>
  <c r="K166" i="3"/>
  <c r="J166" i="3"/>
  <c r="K165" i="3"/>
  <c r="J165" i="3"/>
  <c r="K164" i="3"/>
  <c r="J164" i="3"/>
  <c r="K163" i="3"/>
  <c r="J163" i="3"/>
  <c r="K162" i="3"/>
  <c r="J162" i="3"/>
  <c r="K161" i="3"/>
  <c r="J161" i="3"/>
  <c r="H15" i="3"/>
  <c r="X14" i="3"/>
  <c r="W14" i="3"/>
  <c r="I14" i="3"/>
  <c r="J14" i="3" s="1"/>
  <c r="X13" i="3"/>
  <c r="W13" i="3"/>
  <c r="I13" i="3"/>
  <c r="J13" i="3" s="1"/>
  <c r="X12" i="3"/>
  <c r="W12" i="3"/>
  <c r="I12" i="3"/>
  <c r="J12" i="3" s="1"/>
  <c r="X11" i="3"/>
  <c r="W11" i="3"/>
  <c r="X10" i="3"/>
  <c r="W10" i="3"/>
  <c r="X8" i="3"/>
  <c r="W8" i="3"/>
  <c r="I8" i="3"/>
  <c r="J8" i="3" s="1"/>
  <c r="X7" i="3"/>
  <c r="W7" i="3"/>
  <c r="I7" i="3"/>
  <c r="J7" i="3" s="1"/>
  <c r="D7" i="3"/>
  <c r="C7" i="3" s="1"/>
  <c r="B4" i="16" s="1"/>
  <c r="AA6" i="3"/>
  <c r="Z6" i="3"/>
  <c r="Y6" i="3"/>
  <c r="X6" i="3"/>
  <c r="W6" i="3"/>
  <c r="I6" i="3"/>
  <c r="J6" i="3" s="1"/>
  <c r="C6" i="3"/>
  <c r="B3" i="16" s="1"/>
  <c r="J455" i="15"/>
  <c r="I455" i="15"/>
  <c r="J454" i="15"/>
  <c r="I454" i="15"/>
  <c r="J453" i="15"/>
  <c r="I453" i="15"/>
  <c r="J452" i="15"/>
  <c r="I452" i="15"/>
  <c r="J451" i="15"/>
  <c r="I451" i="15"/>
  <c r="J450" i="15"/>
  <c r="I450" i="15"/>
  <c r="V13" i="15" s="1"/>
  <c r="J449" i="15"/>
  <c r="I449" i="15"/>
  <c r="J448" i="15"/>
  <c r="I448" i="15"/>
  <c r="J447" i="15"/>
  <c r="I447" i="15"/>
  <c r="J446" i="15"/>
  <c r="I446" i="15"/>
  <c r="J445" i="15"/>
  <c r="I445" i="15"/>
  <c r="J444" i="15"/>
  <c r="I444" i="15"/>
  <c r="J443" i="15"/>
  <c r="I443" i="15"/>
  <c r="J442" i="15"/>
  <c r="I442" i="15"/>
  <c r="J441" i="15"/>
  <c r="I441" i="15"/>
  <c r="J440" i="15"/>
  <c r="I440" i="15"/>
  <c r="J439" i="15"/>
  <c r="I439" i="15"/>
  <c r="J438" i="15"/>
  <c r="I438" i="15"/>
  <c r="V14" i="15" s="1"/>
  <c r="J437" i="15"/>
  <c r="I437" i="15"/>
  <c r="J436" i="15"/>
  <c r="I436" i="15"/>
  <c r="J435" i="15"/>
  <c r="I435" i="15"/>
  <c r="J434" i="15"/>
  <c r="I434" i="15"/>
  <c r="J433" i="15"/>
  <c r="I433" i="15"/>
  <c r="J432" i="15"/>
  <c r="I432" i="15"/>
  <c r="J431" i="15"/>
  <c r="I431" i="15"/>
  <c r="J430" i="15"/>
  <c r="I430" i="15"/>
  <c r="J429" i="15"/>
  <c r="I429" i="15"/>
  <c r="J428" i="15"/>
  <c r="I428" i="15"/>
  <c r="J427" i="15"/>
  <c r="I427" i="15"/>
  <c r="J426" i="15"/>
  <c r="I426" i="15"/>
  <c r="J425" i="15"/>
  <c r="I425" i="15"/>
  <c r="J424" i="15"/>
  <c r="I424" i="15"/>
  <c r="J423" i="15"/>
  <c r="I423" i="15"/>
  <c r="J422" i="15"/>
  <c r="I422" i="15"/>
  <c r="J421" i="15"/>
  <c r="I421" i="15"/>
  <c r="J420" i="15"/>
  <c r="I420" i="15"/>
  <c r="J419" i="15"/>
  <c r="I419" i="15"/>
  <c r="J418" i="15"/>
  <c r="I418" i="15"/>
  <c r="J417" i="15"/>
  <c r="I417" i="15"/>
  <c r="J416" i="15"/>
  <c r="I416" i="15"/>
  <c r="J415" i="15"/>
  <c r="I415" i="15"/>
  <c r="J414" i="15"/>
  <c r="I414" i="15"/>
  <c r="J413" i="15"/>
  <c r="I413" i="15"/>
  <c r="J412" i="15"/>
  <c r="I412" i="15"/>
  <c r="J411" i="15"/>
  <c r="I411" i="15"/>
  <c r="J410" i="15"/>
  <c r="I410" i="15"/>
  <c r="J409" i="15"/>
  <c r="I409" i="15"/>
  <c r="J408" i="15"/>
  <c r="I408" i="15"/>
  <c r="J407" i="15"/>
  <c r="I407" i="15"/>
  <c r="J406" i="15"/>
  <c r="I406" i="15"/>
  <c r="J405" i="15"/>
  <c r="I405" i="15"/>
  <c r="J404" i="15"/>
  <c r="I404" i="15"/>
  <c r="J403" i="15"/>
  <c r="I403" i="15"/>
  <c r="J402" i="15"/>
  <c r="I402" i="15"/>
  <c r="J401" i="15"/>
  <c r="I401" i="15"/>
  <c r="J400" i="15"/>
  <c r="I400" i="15"/>
  <c r="J399" i="15"/>
  <c r="I399" i="15"/>
  <c r="J398" i="15"/>
  <c r="I398" i="15"/>
  <c r="J397" i="15"/>
  <c r="I397" i="15"/>
  <c r="J396" i="15"/>
  <c r="I396" i="15"/>
  <c r="J395" i="15"/>
  <c r="I395" i="15"/>
  <c r="J394" i="15"/>
  <c r="I394" i="15"/>
  <c r="J393" i="15"/>
  <c r="I393" i="15"/>
  <c r="J392" i="15"/>
  <c r="I392" i="15"/>
  <c r="J391" i="15"/>
  <c r="I391" i="15"/>
  <c r="J390" i="15"/>
  <c r="I390" i="15"/>
  <c r="J389" i="15"/>
  <c r="I389" i="15"/>
  <c r="J388" i="15"/>
  <c r="I388" i="15"/>
  <c r="J387" i="15"/>
  <c r="I387" i="15"/>
  <c r="J386" i="15"/>
  <c r="I386" i="15"/>
  <c r="J385" i="15"/>
  <c r="I385" i="15"/>
  <c r="J384" i="15"/>
  <c r="I384" i="15"/>
  <c r="J383" i="15"/>
  <c r="I383" i="15"/>
  <c r="J382" i="15"/>
  <c r="I382" i="15"/>
  <c r="J381" i="15"/>
  <c r="I381" i="15"/>
  <c r="J380" i="15"/>
  <c r="I380" i="15"/>
  <c r="J379" i="15"/>
  <c r="I379" i="15"/>
  <c r="J378" i="15"/>
  <c r="I378" i="15"/>
  <c r="J377" i="15"/>
  <c r="I377" i="15"/>
  <c r="J376" i="15"/>
  <c r="I376" i="15"/>
  <c r="J375" i="15"/>
  <c r="I375" i="15"/>
  <c r="J374" i="15"/>
  <c r="I374" i="15"/>
  <c r="J373" i="15"/>
  <c r="I373" i="15"/>
  <c r="J372" i="15"/>
  <c r="I372" i="15"/>
  <c r="J371" i="15"/>
  <c r="I371" i="15"/>
  <c r="J370" i="15"/>
  <c r="I370" i="15"/>
  <c r="J369" i="15"/>
  <c r="I369" i="15"/>
  <c r="J368" i="15"/>
  <c r="I368" i="15"/>
  <c r="J367" i="15"/>
  <c r="I367" i="15"/>
  <c r="J366" i="15"/>
  <c r="I366" i="15"/>
  <c r="J365" i="15"/>
  <c r="I365" i="15"/>
  <c r="J364" i="15"/>
  <c r="I364" i="15"/>
  <c r="J363" i="15"/>
  <c r="I363" i="15"/>
  <c r="J362" i="15"/>
  <c r="I362" i="15"/>
  <c r="J361" i="15"/>
  <c r="I361" i="15"/>
  <c r="J360" i="15"/>
  <c r="I360" i="15"/>
  <c r="J359" i="15"/>
  <c r="I359" i="15"/>
  <c r="J358" i="15"/>
  <c r="I358" i="15"/>
  <c r="J357" i="15"/>
  <c r="I357" i="15"/>
  <c r="J356" i="15"/>
  <c r="I356" i="15"/>
  <c r="J355" i="15"/>
  <c r="I355" i="15"/>
  <c r="J354" i="15"/>
  <c r="I354" i="15"/>
  <c r="J353" i="15"/>
  <c r="I353" i="15"/>
  <c r="J352" i="15"/>
  <c r="I352" i="15"/>
  <c r="J351" i="15"/>
  <c r="I351" i="15"/>
  <c r="J350" i="15"/>
  <c r="I350" i="15"/>
  <c r="J349" i="15"/>
  <c r="I349" i="15"/>
  <c r="J348" i="15"/>
  <c r="I348" i="15"/>
  <c r="J347" i="15"/>
  <c r="I347" i="15"/>
  <c r="J346" i="15"/>
  <c r="I346" i="15"/>
  <c r="J345" i="15"/>
  <c r="I345" i="15"/>
  <c r="J344" i="15"/>
  <c r="I344" i="15"/>
  <c r="J343" i="15"/>
  <c r="I343" i="15"/>
  <c r="J342" i="15"/>
  <c r="I342" i="15"/>
  <c r="J341" i="15"/>
  <c r="I341" i="15"/>
  <c r="J340" i="15"/>
  <c r="I340" i="15"/>
  <c r="J339" i="15"/>
  <c r="I339" i="15"/>
  <c r="J338" i="15"/>
  <c r="I338" i="15"/>
  <c r="J337" i="15"/>
  <c r="I337" i="15"/>
  <c r="J336" i="15"/>
  <c r="I336" i="15"/>
  <c r="J335" i="15"/>
  <c r="I335" i="15"/>
  <c r="J334" i="15"/>
  <c r="I334" i="15"/>
  <c r="J333" i="15"/>
  <c r="I333" i="15"/>
  <c r="J332" i="15"/>
  <c r="I332" i="15"/>
  <c r="J331" i="15"/>
  <c r="I331" i="15"/>
  <c r="J330" i="15"/>
  <c r="I330" i="15"/>
  <c r="J329" i="15"/>
  <c r="I329" i="15"/>
  <c r="J328" i="15"/>
  <c r="I328" i="15"/>
  <c r="J327" i="15"/>
  <c r="I327" i="15"/>
  <c r="J326" i="15"/>
  <c r="I326" i="15"/>
  <c r="J325" i="15"/>
  <c r="I325" i="15"/>
  <c r="J324" i="15"/>
  <c r="I324" i="15"/>
  <c r="J323" i="15"/>
  <c r="I323" i="15"/>
  <c r="J322" i="15"/>
  <c r="I322" i="15"/>
  <c r="J321" i="15"/>
  <c r="I321" i="15"/>
  <c r="J320" i="15"/>
  <c r="I320" i="15"/>
  <c r="J319" i="15"/>
  <c r="I319" i="15"/>
  <c r="J318" i="15"/>
  <c r="I318" i="15"/>
  <c r="J317" i="15"/>
  <c r="I317" i="15"/>
  <c r="J316" i="15"/>
  <c r="I316" i="15"/>
  <c r="J315" i="15"/>
  <c r="I315" i="15"/>
  <c r="J314" i="15"/>
  <c r="I314" i="15"/>
  <c r="J313" i="15"/>
  <c r="I313" i="15"/>
  <c r="J312" i="15"/>
  <c r="I312" i="15"/>
  <c r="J311" i="15"/>
  <c r="I311" i="15"/>
  <c r="J310" i="15"/>
  <c r="I310" i="15"/>
  <c r="J309" i="15"/>
  <c r="I309" i="15"/>
  <c r="J308" i="15"/>
  <c r="I308" i="15"/>
  <c r="J307" i="15"/>
  <c r="I307" i="15"/>
  <c r="J306" i="15"/>
  <c r="I306" i="15"/>
  <c r="J305" i="15"/>
  <c r="I305" i="15"/>
  <c r="J304" i="15"/>
  <c r="I304" i="15"/>
  <c r="J303" i="15"/>
  <c r="I303" i="15"/>
  <c r="J302" i="15"/>
  <c r="I302" i="15"/>
  <c r="J301" i="15"/>
  <c r="I301" i="15"/>
  <c r="J300" i="15"/>
  <c r="I300" i="15"/>
  <c r="J299" i="15"/>
  <c r="I299" i="15"/>
  <c r="J298" i="15"/>
  <c r="I298" i="15"/>
  <c r="J297" i="15"/>
  <c r="I297" i="15"/>
  <c r="J296" i="15"/>
  <c r="I296" i="15"/>
  <c r="J295" i="15"/>
  <c r="I295" i="15"/>
  <c r="J294" i="15"/>
  <c r="I294" i="15"/>
  <c r="J293" i="15"/>
  <c r="I293" i="15"/>
  <c r="J292" i="15"/>
  <c r="I292" i="15"/>
  <c r="J291" i="15"/>
  <c r="I291" i="15"/>
  <c r="J290" i="15"/>
  <c r="I290" i="15"/>
  <c r="J289" i="15"/>
  <c r="I289" i="15"/>
  <c r="J288" i="15"/>
  <c r="I288" i="15"/>
  <c r="J287" i="15"/>
  <c r="I287" i="15"/>
  <c r="J286" i="15"/>
  <c r="I286" i="15"/>
  <c r="J285" i="15"/>
  <c r="I285" i="15"/>
  <c r="J284" i="15"/>
  <c r="I284" i="15"/>
  <c r="J283" i="15"/>
  <c r="I283" i="15"/>
  <c r="J282" i="15"/>
  <c r="I282" i="15"/>
  <c r="J281" i="15"/>
  <c r="I281" i="15"/>
  <c r="J280" i="15"/>
  <c r="I280" i="15"/>
  <c r="J279" i="15"/>
  <c r="I279" i="15"/>
  <c r="J278" i="15"/>
  <c r="I278" i="15"/>
  <c r="J277" i="15"/>
  <c r="I277" i="15"/>
  <c r="J276" i="15"/>
  <c r="I276" i="15"/>
  <c r="J275" i="15"/>
  <c r="I275" i="15"/>
  <c r="J274" i="15"/>
  <c r="I274" i="15"/>
  <c r="J273" i="15"/>
  <c r="I273" i="15"/>
  <c r="J272" i="15"/>
  <c r="I272" i="15"/>
  <c r="J271" i="15"/>
  <c r="I271" i="15"/>
  <c r="J270" i="15"/>
  <c r="I270" i="15"/>
  <c r="J269" i="15"/>
  <c r="I269" i="15"/>
  <c r="J268" i="15"/>
  <c r="I268" i="15"/>
  <c r="J267" i="15"/>
  <c r="I267" i="15"/>
  <c r="J266" i="15"/>
  <c r="I266" i="15"/>
  <c r="J265" i="15"/>
  <c r="I265" i="15"/>
  <c r="J264" i="15"/>
  <c r="I264" i="15"/>
  <c r="J263" i="15"/>
  <c r="I263" i="15"/>
  <c r="J262" i="15"/>
  <c r="I262" i="15"/>
  <c r="J261" i="15"/>
  <c r="I261" i="15"/>
  <c r="J260" i="15"/>
  <c r="I260" i="15"/>
  <c r="J259" i="15"/>
  <c r="I259" i="15"/>
  <c r="J258" i="15"/>
  <c r="I258" i="15"/>
  <c r="J257" i="15"/>
  <c r="I257" i="15"/>
  <c r="J256" i="15"/>
  <c r="I256" i="15"/>
  <c r="J255" i="15"/>
  <c r="I255" i="15"/>
  <c r="J254" i="15"/>
  <c r="I254" i="15"/>
  <c r="J253" i="15"/>
  <c r="I253" i="15"/>
  <c r="J252" i="15"/>
  <c r="I252" i="15"/>
  <c r="J251" i="15"/>
  <c r="I251" i="15"/>
  <c r="J250" i="15"/>
  <c r="I250" i="15"/>
  <c r="J249" i="15"/>
  <c r="I249" i="15"/>
  <c r="J248" i="15"/>
  <c r="I248" i="15"/>
  <c r="J247" i="15"/>
  <c r="I247" i="15"/>
  <c r="J246" i="15"/>
  <c r="I246" i="15"/>
  <c r="J245" i="15"/>
  <c r="I245" i="15"/>
  <c r="J244" i="15"/>
  <c r="I244" i="15"/>
  <c r="J243" i="15"/>
  <c r="I243" i="15"/>
  <c r="J242" i="15"/>
  <c r="I242" i="15"/>
  <c r="J241" i="15"/>
  <c r="I241" i="15"/>
  <c r="J240" i="15"/>
  <c r="I240" i="15"/>
  <c r="J239" i="15"/>
  <c r="I239" i="15"/>
  <c r="J238" i="15"/>
  <c r="I238" i="15"/>
  <c r="J237" i="15"/>
  <c r="I237" i="15"/>
  <c r="J236" i="15"/>
  <c r="I236" i="15"/>
  <c r="J235" i="15"/>
  <c r="I235" i="15"/>
  <c r="J234" i="15"/>
  <c r="I234" i="15"/>
  <c r="J233" i="15"/>
  <c r="I233" i="15"/>
  <c r="J232" i="15"/>
  <c r="I232" i="15"/>
  <c r="J231" i="15"/>
  <c r="I231" i="15"/>
  <c r="J230" i="15"/>
  <c r="I230" i="15"/>
  <c r="J229" i="15"/>
  <c r="I229" i="15"/>
  <c r="J228" i="15"/>
  <c r="I228" i="15"/>
  <c r="J227" i="15"/>
  <c r="I227" i="15"/>
  <c r="J226" i="15"/>
  <c r="I226" i="15"/>
  <c r="J225" i="15"/>
  <c r="I225" i="15"/>
  <c r="J224" i="15"/>
  <c r="I224" i="15"/>
  <c r="J223" i="15"/>
  <c r="I223" i="15"/>
  <c r="J222" i="15"/>
  <c r="I222" i="15"/>
  <c r="J221" i="15"/>
  <c r="I221" i="15"/>
  <c r="J220" i="15"/>
  <c r="I220" i="15"/>
  <c r="J219" i="15"/>
  <c r="I219" i="15"/>
  <c r="J218" i="15"/>
  <c r="I218" i="15"/>
  <c r="J217" i="15"/>
  <c r="I217" i="15"/>
  <c r="J216" i="15"/>
  <c r="I216" i="15"/>
  <c r="J215" i="15"/>
  <c r="I215" i="15"/>
  <c r="J214" i="15"/>
  <c r="I214" i="15"/>
  <c r="J213" i="15"/>
  <c r="I213" i="15"/>
  <c r="J212" i="15"/>
  <c r="I212" i="15"/>
  <c r="J211" i="15"/>
  <c r="I211" i="15"/>
  <c r="J210" i="15"/>
  <c r="I210" i="15"/>
  <c r="J209" i="15"/>
  <c r="I209" i="15"/>
  <c r="J208" i="15"/>
  <c r="I208" i="15"/>
  <c r="J207" i="15"/>
  <c r="I207" i="15"/>
  <c r="J206" i="15"/>
  <c r="I206" i="15"/>
  <c r="J205" i="15"/>
  <c r="I205" i="15"/>
  <c r="J204" i="15"/>
  <c r="I204" i="15"/>
  <c r="J203" i="15"/>
  <c r="I203" i="15"/>
  <c r="J202" i="15"/>
  <c r="I202" i="15"/>
  <c r="J201" i="15"/>
  <c r="W10" i="15" s="1"/>
  <c r="I201" i="15"/>
  <c r="V10" i="15" s="1"/>
  <c r="J200" i="15"/>
  <c r="I200" i="15"/>
  <c r="J199" i="15"/>
  <c r="I199" i="15"/>
  <c r="J198" i="15"/>
  <c r="I198" i="15"/>
  <c r="J197" i="15"/>
  <c r="I197" i="15"/>
  <c r="J196" i="15"/>
  <c r="I196" i="15"/>
  <c r="J195" i="15"/>
  <c r="I195" i="15"/>
  <c r="J194" i="15"/>
  <c r="I194" i="15"/>
  <c r="J193" i="15"/>
  <c r="I193" i="15"/>
  <c r="J192" i="15"/>
  <c r="I192" i="15"/>
  <c r="J191" i="15"/>
  <c r="I191" i="15"/>
  <c r="J190" i="15"/>
  <c r="I190" i="15"/>
  <c r="J189" i="15"/>
  <c r="I189" i="15"/>
  <c r="J188" i="15"/>
  <c r="I188" i="15"/>
  <c r="J187" i="15"/>
  <c r="I187" i="15"/>
  <c r="J186" i="15"/>
  <c r="I186" i="15"/>
  <c r="J185" i="15"/>
  <c r="I185" i="15"/>
  <c r="J184" i="15"/>
  <c r="I184" i="15"/>
  <c r="J183" i="15"/>
  <c r="I183" i="15"/>
  <c r="J182" i="15"/>
  <c r="I182" i="15"/>
  <c r="J181" i="15"/>
  <c r="I181" i="15"/>
  <c r="J180" i="15"/>
  <c r="I180" i="15"/>
  <c r="J179" i="15"/>
  <c r="I179" i="15"/>
  <c r="J178" i="15"/>
  <c r="I178" i="15"/>
  <c r="J177" i="15"/>
  <c r="I177" i="15"/>
  <c r="J176" i="15"/>
  <c r="I176" i="15"/>
  <c r="J175" i="15"/>
  <c r="I175" i="15"/>
  <c r="J174" i="15"/>
  <c r="I174" i="15"/>
  <c r="D25" i="15"/>
  <c r="D24" i="15"/>
  <c r="D23" i="15"/>
  <c r="D22" i="15"/>
  <c r="D21" i="15"/>
  <c r="D20" i="15"/>
  <c r="D19" i="15"/>
  <c r="C19" i="15"/>
  <c r="D18" i="15"/>
  <c r="C18" i="15"/>
  <c r="D17" i="15"/>
  <c r="C17" i="15"/>
  <c r="W14" i="15"/>
  <c r="H14" i="15"/>
  <c r="I14" i="15" s="1"/>
  <c r="W13" i="15"/>
  <c r="H13" i="15"/>
  <c r="I13" i="15" s="1"/>
  <c r="W12" i="15"/>
  <c r="I12" i="15"/>
  <c r="H12" i="15"/>
  <c r="W11" i="15"/>
  <c r="V11" i="15"/>
  <c r="H11" i="15"/>
  <c r="I11" i="15" s="1"/>
  <c r="H10" i="15"/>
  <c r="I10" i="15" s="1"/>
  <c r="W9" i="15"/>
  <c r="V9" i="15"/>
  <c r="I9" i="15"/>
  <c r="H9" i="15"/>
  <c r="Y8" i="15"/>
  <c r="W8" i="15"/>
  <c r="V8" i="15"/>
  <c r="H8" i="15"/>
  <c r="I8" i="15" s="1"/>
  <c r="C8" i="15"/>
  <c r="C9" i="15" s="1"/>
  <c r="Y7" i="15"/>
  <c r="X7" i="15"/>
  <c r="W7" i="15"/>
  <c r="V7" i="15"/>
  <c r="I7" i="15"/>
  <c r="H7" i="15"/>
  <c r="C7" i="15"/>
  <c r="Z7" i="15" s="1"/>
  <c r="Z6" i="15"/>
  <c r="Y6" i="15"/>
  <c r="X6" i="15"/>
  <c r="W6" i="15"/>
  <c r="V6" i="15"/>
  <c r="H6" i="15"/>
  <c r="I6" i="15" s="1"/>
  <c r="B6" i="15"/>
  <c r="B14" i="1"/>
  <c r="P11" i="15"/>
  <c r="Q13" i="15"/>
  <c r="R12" i="15"/>
  <c r="Q6" i="3"/>
  <c r="R11" i="15"/>
  <c r="R7" i="15"/>
  <c r="S6" i="3"/>
  <c r="R13" i="15"/>
  <c r="P13" i="15"/>
  <c r="Q14" i="15"/>
  <c r="R8" i="15"/>
  <c r="P7" i="15"/>
  <c r="B16" i="1"/>
  <c r="B17" i="1"/>
  <c r="R6" i="15"/>
  <c r="Q8" i="15"/>
  <c r="O10" i="15"/>
  <c r="B15" i="1"/>
  <c r="O14" i="15"/>
  <c r="P9" i="15"/>
  <c r="B18" i="1"/>
  <c r="B21" i="1"/>
  <c r="B16" i="2"/>
  <c r="Q9" i="15"/>
  <c r="R14" i="15"/>
  <c r="Q12" i="15"/>
  <c r="O13" i="15"/>
  <c r="Q7" i="15"/>
  <c r="R6" i="3"/>
  <c r="Q11" i="15"/>
  <c r="O12" i="15"/>
  <c r="B20" i="1"/>
  <c r="P8" i="15"/>
  <c r="B17" i="2"/>
  <c r="R10" i="15"/>
  <c r="P6" i="15"/>
  <c r="R9" i="15"/>
  <c r="P14" i="15"/>
  <c r="P10" i="15"/>
  <c r="B19" i="1"/>
  <c r="O9" i="15"/>
  <c r="P12" i="15"/>
  <c r="Q6" i="15"/>
  <c r="O6" i="15"/>
  <c r="Q10" i="15"/>
  <c r="O7" i="15"/>
  <c r="O11" i="15"/>
  <c r="B13" i="1"/>
  <c r="O8" i="15"/>
  <c r="AA7" i="3" l="1"/>
  <c r="Y7" i="3"/>
  <c r="Z7" i="3"/>
  <c r="C10" i="15"/>
  <c r="C20" i="15"/>
  <c r="Z9" i="15"/>
  <c r="B9" i="15"/>
  <c r="Y9" i="15"/>
  <c r="X9" i="15"/>
  <c r="X8" i="15"/>
  <c r="V12" i="15"/>
  <c r="B7" i="15"/>
  <c r="Z8" i="15"/>
  <c r="B8" i="15"/>
  <c r="D8" i="3"/>
  <c r="C5" i="16" s="1"/>
  <c r="C4" i="16"/>
  <c r="Q7" i="3"/>
  <c r="P7" i="3"/>
  <c r="S7" i="3"/>
  <c r="R7" i="3"/>
  <c r="Y8" i="3" l="1"/>
  <c r="Z8" i="3"/>
  <c r="C8" i="3"/>
  <c r="B5" i="16" s="1"/>
  <c r="AA8" i="3"/>
  <c r="D9" i="3"/>
  <c r="C6" i="16" s="1"/>
  <c r="C21" i="15"/>
  <c r="C11" i="15"/>
  <c r="B10" i="15"/>
  <c r="Z10" i="15"/>
  <c r="Y10" i="15"/>
  <c r="X10" i="15"/>
  <c r="Z9" i="3"/>
  <c r="Y9" i="3"/>
  <c r="C7" i="16"/>
  <c r="C9" i="3"/>
  <c r="B6" i="16" s="1"/>
  <c r="AA9" i="3"/>
  <c r="Q9" i="3"/>
  <c r="P9" i="3"/>
  <c r="R9" i="3"/>
  <c r="S9" i="3"/>
  <c r="Q8" i="3"/>
  <c r="S8" i="3"/>
  <c r="P8" i="3"/>
  <c r="R8" i="3"/>
  <c r="C12" i="15" l="1"/>
  <c r="B11" i="15"/>
  <c r="Z11" i="15"/>
  <c r="Y11" i="15"/>
  <c r="X11" i="15"/>
  <c r="C22" i="15"/>
  <c r="Y10" i="3"/>
  <c r="D11" i="3"/>
  <c r="C8" i="16" s="1"/>
  <c r="AA10" i="3"/>
  <c r="C10" i="3"/>
  <c r="B7" i="16" s="1"/>
  <c r="Z10" i="3"/>
  <c r="P10" i="3"/>
  <c r="S10" i="3"/>
  <c r="Q10" i="3"/>
  <c r="R10" i="3"/>
  <c r="C13" i="15" l="1"/>
  <c r="Z12" i="15"/>
  <c r="B12" i="15"/>
  <c r="Y12" i="15"/>
  <c r="X12" i="15"/>
  <c r="C23" i="15"/>
  <c r="D12" i="3"/>
  <c r="C9" i="16" s="1"/>
  <c r="AA11" i="3"/>
  <c r="C11" i="3"/>
  <c r="B8" i="16" s="1"/>
  <c r="Z11" i="3"/>
  <c r="Y11" i="3"/>
  <c r="Q11" i="3"/>
  <c r="S11" i="3"/>
  <c r="P11" i="3"/>
  <c r="R11" i="3"/>
  <c r="C14" i="15" l="1"/>
  <c r="B13" i="15"/>
  <c r="Z13" i="15"/>
  <c r="C24" i="15"/>
  <c r="Y13" i="15"/>
  <c r="X13" i="15"/>
  <c r="D13" i="3"/>
  <c r="C10" i="16" s="1"/>
  <c r="AA12" i="3"/>
  <c r="Z12" i="3"/>
  <c r="Y12" i="3"/>
  <c r="C12" i="3"/>
  <c r="B9" i="16" s="1"/>
  <c r="R12" i="3"/>
  <c r="Q12" i="3"/>
  <c r="S12" i="3"/>
  <c r="P12" i="3"/>
  <c r="C25" i="15" l="1"/>
  <c r="B14" i="15"/>
  <c r="Z14" i="15"/>
  <c r="Y14" i="15"/>
  <c r="X14" i="15"/>
  <c r="AA13" i="3"/>
  <c r="D14" i="3"/>
  <c r="C11" i="16" s="1"/>
  <c r="C13" i="3"/>
  <c r="B10" i="16" s="1"/>
  <c r="Z13" i="3"/>
  <c r="Y13" i="3"/>
  <c r="P13" i="3"/>
  <c r="R13" i="3"/>
  <c r="S13" i="3"/>
  <c r="Q13" i="3"/>
  <c r="AA14" i="3" l="1"/>
  <c r="C14" i="3"/>
  <c r="B11" i="16" s="1"/>
  <c r="Z14" i="3"/>
  <c r="Y14" i="3"/>
  <c r="P14" i="3"/>
  <c r="S14" i="3"/>
  <c r="Q14" i="3"/>
  <c r="R1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Jerry Edwards</author>
  </authors>
  <commentList>
    <comment ref="O5" authorId="0" shapeId="0" xr:uid="{00000000-0006-0000-0000-000001000000}">
      <text>
        <r>
          <rPr>
            <sz val="9"/>
            <color indexed="81"/>
            <rFont val="Tahoma"/>
            <family val="2"/>
          </rPr>
          <t xml:space="preserve">Nautical Twilight: Sun is 12 degree below the horizon at which the horizon is clearly visible. At Lat 40N the max 1:17 min1:05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Jerry Edwards</author>
  </authors>
  <commentList>
    <comment ref="P5" authorId="0" shapeId="0" xr:uid="{00000000-0006-0000-0200-000001000000}">
      <text>
        <r>
          <rPr>
            <sz val="9"/>
            <color indexed="81"/>
            <rFont val="Tahoma"/>
            <family val="2"/>
          </rPr>
          <t xml:space="preserve">Nautical Twilight: Sun is 12 degree below the horizon at which the horizon is clearly visible. At Lat 40N the max 1:17 min1:05
</t>
        </r>
      </text>
    </comment>
  </commentList>
</comments>
</file>

<file path=xl/sharedStrings.xml><?xml version="1.0" encoding="utf-8"?>
<sst xmlns="http://schemas.openxmlformats.org/spreadsheetml/2006/main" count="4886" uniqueCount="887">
  <si>
    <t>year</t>
  </si>
  <si>
    <t>month</t>
  </si>
  <si>
    <t>day</t>
  </si>
  <si>
    <t>Input</t>
  </si>
  <si>
    <t>Output (local time in days)</t>
  </si>
  <si>
    <t>longitude in decimal degrees (negative for western hemisphere)</t>
  </si>
  <si>
    <t>latitude in decimal degrees (positive in northern hemisphere)</t>
  </si>
  <si>
    <t>daylight savings time (no= 0, yes= 1)</t>
  </si>
  <si>
    <t>time zone in hours relative to GMT/UTC (PST= -8, MST= -7, CST= -6, EST= -5)</t>
  </si>
  <si>
    <t>hours</t>
  </si>
  <si>
    <t>minutes</t>
  </si>
  <si>
    <t>seconds</t>
  </si>
  <si>
    <t>solar elevation (degrees from horizon)</t>
  </si>
  <si>
    <t>Output</t>
  </si>
  <si>
    <t>solar azimuth (degrees clockwise from north)</t>
  </si>
  <si>
    <t>Calculation of solar azimuth and elevation based on the calculation procedure by NOAA (http://www.srrb.noaa.gov/highlights/sunrise/azel.html)</t>
  </si>
  <si>
    <t>astronomical dawn (sun is 18 degrees below horizon)</t>
  </si>
  <si>
    <t>nautical dawn (sun is 12 degrees below horizon)</t>
  </si>
  <si>
    <t>civil dawn (sun is 6 degrees below horizon)</t>
  </si>
  <si>
    <t>civil dusk (sun is 6 degrees below horizon)</t>
  </si>
  <si>
    <t>nautical dusk (sun is 12 degrees below horizon)</t>
  </si>
  <si>
    <t>astronomical dusk (sun is 18 degrees below horizon)</t>
  </si>
  <si>
    <t>sunrise (sun is 0.833 degrees below horizon to account for refraction)</t>
  </si>
  <si>
    <t>solar noon (sun is at its highest point in the sky for this day)</t>
  </si>
  <si>
    <t>sunset (sun is 0.833 degrees below horizon to account for refraction)</t>
  </si>
  <si>
    <t>Calculation of local times of sunrise, solar noon, sunset, dawn, and dusk based on the calculation procedure by NOAA (http://www.srrb.noaa.gov/highlights/sunrise/sunrise.html)</t>
  </si>
  <si>
    <t xml:space="preserve">Assumed speed (kts):  </t>
  </si>
  <si>
    <t>Day</t>
  </si>
  <si>
    <t>Date</t>
  </si>
  <si>
    <t>From</t>
  </si>
  <si>
    <t>To</t>
  </si>
  <si>
    <t>Depart</t>
  </si>
  <si>
    <t>NM</t>
  </si>
  <si>
    <t>Duration</t>
  </si>
  <si>
    <t>Arrive</t>
  </si>
  <si>
    <t>am</t>
  </si>
  <si>
    <t>pm</t>
  </si>
  <si>
    <t>Twilight Begins</t>
  </si>
  <si>
    <t>Sun Rise</t>
  </si>
  <si>
    <t>Sun Set</t>
  </si>
  <si>
    <t>Moon Rise</t>
  </si>
  <si>
    <t>Moon Visibility</t>
  </si>
  <si>
    <t>Port of Call</t>
  </si>
  <si>
    <t>Facility</t>
  </si>
  <si>
    <t>$$$</t>
  </si>
  <si>
    <t>Ice</t>
  </si>
  <si>
    <t>Fuel</t>
  </si>
  <si>
    <t>Head</t>
  </si>
  <si>
    <t>Sho
wer</t>
  </si>
  <si>
    <t>Pump
out</t>
  </si>
  <si>
    <t>Greenport</t>
  </si>
  <si>
    <t>Moonset</t>
  </si>
  <si>
    <t>Twilight begins</t>
  </si>
  <si>
    <t>Moonrise</t>
  </si>
  <si>
    <t>Twilight ends</t>
  </si>
  <si>
    <t>Full Moon</t>
  </si>
  <si>
    <t>Lat</t>
  </si>
  <si>
    <t>Sakonnet River</t>
  </si>
  <si>
    <t>Sakonnet</t>
  </si>
  <si>
    <t>Subordinate</t>
  </si>
  <si>
    <t>Sachuest, Flint Point</t>
  </si>
  <si>
    <t>The Glen</t>
  </si>
  <si>
    <t>Nannaquaket Neck</t>
  </si>
  <si>
    <t>Anthony Point</t>
  </si>
  <si>
    <t>North End, Bay Oil pier</t>
  </si>
  <si>
    <t>Castle Hill</t>
  </si>
  <si>
    <t>NEWPORT</t>
  </si>
  <si>
    <t>Harmonic</t>
  </si>
  <si>
    <t>Conanicut Island</t>
  </si>
  <si>
    <t>Beavertail Point</t>
  </si>
  <si>
    <t>WEST JAMESTOWN, DUTCH ISLAND HARBOR</t>
  </si>
  <si>
    <t>Conanicut Point</t>
  </si>
  <si>
    <t>Prudence Island, (south end)</t>
  </si>
  <si>
    <t>BRISTOL FERRY</t>
  </si>
  <si>
    <t>Bristol, Bristol Harbor</t>
  </si>
  <si>
    <t>Bristol Highlands</t>
  </si>
  <si>
    <t>FALL RIVER</t>
  </si>
  <si>
    <t>Steep Brook, Taunton River</t>
  </si>
  <si>
    <t>Bay Spring, Bullock Cove</t>
  </si>
  <si>
    <t>Pawtuxet, Pawtuxet Cove</t>
  </si>
  <si>
    <t>PROVIDENCE</t>
  </si>
  <si>
    <t>Rumford, Seekonk River</t>
  </si>
  <si>
    <t>Pawtucket, Seekonk River</t>
  </si>
  <si>
    <t>East Greenwich</t>
  </si>
  <si>
    <t>WICKFORD</t>
  </si>
  <si>
    <t>Watson Pier, Boston Neck</t>
  </si>
  <si>
    <t>Narragansett Pier</t>
  </si>
  <si>
    <t>RHODE ISLAND, Outer Coast</t>
  </si>
  <si>
    <t>POINT JUDITH, HARBOR OF REFUGE</t>
  </si>
  <si>
    <t>BLOCK ISLAND</t>
  </si>
  <si>
    <t>WEEKAPAUG POINT, BLOCK ISLAND SOUND</t>
  </si>
  <si>
    <t>Watch Hill Point</t>
  </si>
  <si>
    <t>Westerly, Pawcatuck River</t>
  </si>
  <si>
    <t>Long Island, Long Island Sound</t>
  </si>
  <si>
    <t>WILLETS POINT</t>
  </si>
  <si>
    <t>KINGS POINT</t>
  </si>
  <si>
    <t>PORT WASHINGTON, MANHASSET BAY</t>
  </si>
  <si>
    <t>GLEN COVE, HEMPSTEAD HARBOR</t>
  </si>
  <si>
    <t>Oyster Bay</t>
  </si>
  <si>
    <t>Oyster Bay Harbor</t>
  </si>
  <si>
    <t>BAYVILLE BRIDGE</t>
  </si>
  <si>
    <t>COLD SPRING HARBOR</t>
  </si>
  <si>
    <t>EATONS NECK</t>
  </si>
  <si>
    <t>LLOYD HARBOR, HUNTINGTON BAY</t>
  </si>
  <si>
    <t>NORTHPORT, NORTHPORT BAY</t>
  </si>
  <si>
    <t>Port Jefferson Harbor entrance</t>
  </si>
  <si>
    <t>Port Jefferson</t>
  </si>
  <si>
    <t>CEDAR BEACH</t>
  </si>
  <si>
    <t>Mount Sinai Harbor</t>
  </si>
  <si>
    <t>NORTHVILLE</t>
  </si>
  <si>
    <t>MATTITUCK INLET</t>
  </si>
  <si>
    <t>Hashamomuck Beach</t>
  </si>
  <si>
    <t>PLUM GUT HARBOR, PLUM ISLAND</t>
  </si>
  <si>
    <t>Little Gull Island</t>
  </si>
  <si>
    <t>Shelter Island Sound</t>
  </si>
  <si>
    <t>ORIENT HARBOR</t>
  </si>
  <si>
    <t>Southold</t>
  </si>
  <si>
    <t>Noyack Bay</t>
  </si>
  <si>
    <t>Sag Harbor</t>
  </si>
  <si>
    <t>Peconic Bays</t>
  </si>
  <si>
    <t>New Suffolk</t>
  </si>
  <si>
    <t>SOUTH JAMESPORT</t>
  </si>
  <si>
    <t>Threemile Harbor entrance, Gardiners Bay</t>
  </si>
  <si>
    <t>LAKE MONTAUK</t>
  </si>
  <si>
    <t>Montauk Harbor entrance</t>
  </si>
  <si>
    <t>MONTAUK</t>
  </si>
  <si>
    <t>Shinnecock Inlet (ocean)</t>
  </si>
  <si>
    <t>Shinnecock Bay</t>
  </si>
  <si>
    <t>Ponquoque Point</t>
  </si>
  <si>
    <t>SHINNECOCK YACHT CLUB, PENNIMAN CREEK</t>
  </si>
  <si>
    <t>Moriches Inlet</t>
  </si>
  <si>
    <t>Moriches Coast Guard Station</t>
  </si>
  <si>
    <t>SMITH POINT BRIDGE, NARROW BAY</t>
  </si>
  <si>
    <t>Democrat Point, Fire Island Inlet</t>
  </si>
  <si>
    <t>Great South Bay</t>
  </si>
  <si>
    <t>Fire Island Coast Guard Station</t>
  </si>
  <si>
    <t>Fire Island Light</t>
  </si>
  <si>
    <t>West Fire Island</t>
  </si>
  <si>
    <t>Point o' Woods</t>
  </si>
  <si>
    <t>PATCHOGUE</t>
  </si>
  <si>
    <t>Great River, Connetquot River</t>
  </si>
  <si>
    <t>Bay Shore, Watchogue Creek Entrance</t>
  </si>
  <si>
    <t>Oak Beach</t>
  </si>
  <si>
    <t>Babylon</t>
  </si>
  <si>
    <t>Gilgo Heading</t>
  </si>
  <si>
    <t>Amityville</t>
  </si>
  <si>
    <t>Biltmore Shores, South Oyster Bay</t>
  </si>
  <si>
    <t>Jones Inlet (Point Lookout)</t>
  </si>
  <si>
    <t>Hempstead Bay</t>
  </si>
  <si>
    <t>Deep Creek Meadow</t>
  </si>
  <si>
    <t>Green Island</t>
  </si>
  <si>
    <t>Cuba Island</t>
  </si>
  <si>
    <t>Bellmore, Bellmore Creek</t>
  </si>
  <si>
    <t>Neds Creek</t>
  </si>
  <si>
    <t>Freeport, Baldwin Bay</t>
  </si>
  <si>
    <t>Long Beach (Inside)</t>
  </si>
  <si>
    <t>Woodmere, Brosewere Bay</t>
  </si>
  <si>
    <t>East Rockaway Inlet</t>
  </si>
  <si>
    <t>Jamaica Bay</t>
  </si>
  <si>
    <t>Plumb Beach Channel</t>
  </si>
  <si>
    <t>Barren Island, Rockaway Inlet</t>
  </si>
  <si>
    <t>Beach Channel (bridge)</t>
  </si>
  <si>
    <t>Motts Basin</t>
  </si>
  <si>
    <t>Norton Point, Head of Bay</t>
  </si>
  <si>
    <t>J.F.K. International Airport</t>
  </si>
  <si>
    <t>North Channel Bridge, Grassy Bay</t>
  </si>
  <si>
    <t>Canarsie</t>
  </si>
  <si>
    <t>Mill Basin</t>
  </si>
  <si>
    <t>New York Harbor</t>
  </si>
  <si>
    <t>Coney Island</t>
  </si>
  <si>
    <t>Norton Point, Gravesend Bay</t>
  </si>
  <si>
    <t>Fort Wadsworth, The Narrows</t>
  </si>
  <si>
    <t>Fort Hamilton, The Narrows</t>
  </si>
  <si>
    <t>St. George, Staten Island</t>
  </si>
  <si>
    <t>Gowanus Bay</t>
  </si>
  <si>
    <t>THE BATTERY</t>
  </si>
  <si>
    <t>Hudson River</t>
  </si>
  <si>
    <t>Weehawken, Union City, N.J.</t>
  </si>
  <si>
    <t>Edgewater, N.J.</t>
  </si>
  <si>
    <t>Spuyten Duyvil Creek ent., N.Y.</t>
  </si>
  <si>
    <t>Riverdale, N.Y.</t>
  </si>
  <si>
    <t>Alpine, N.J.</t>
  </si>
  <si>
    <t>Tarrytown</t>
  </si>
  <si>
    <t>HAVERSTRAW</t>
  </si>
  <si>
    <t>Peekskill</t>
  </si>
  <si>
    <t>Newburgh</t>
  </si>
  <si>
    <t>New Hamburg</t>
  </si>
  <si>
    <t>Poughkeepsie</t>
  </si>
  <si>
    <t>Hyde Park</t>
  </si>
  <si>
    <t>Kingston</t>
  </si>
  <si>
    <t>Tivoli</t>
  </si>
  <si>
    <t>Hudson</t>
  </si>
  <si>
    <t>Castleton</t>
  </si>
  <si>
    <t>ALBANY</t>
  </si>
  <si>
    <t>Troy</t>
  </si>
  <si>
    <t>TEC1603</t>
  </si>
  <si>
    <t>Kill Van Kull</t>
  </si>
  <si>
    <t>Constable Hook</t>
  </si>
  <si>
    <t>BERGEN POINT WEST REACH</t>
  </si>
  <si>
    <t>Port Elizabeth</t>
  </si>
  <si>
    <t>Port Newark Terminal</t>
  </si>
  <si>
    <t>Passaic River</t>
  </si>
  <si>
    <t>Point No Point</t>
  </si>
  <si>
    <t>Belleville</t>
  </si>
  <si>
    <t>East Rutherford</t>
  </si>
  <si>
    <t>Hackensack River</t>
  </si>
  <si>
    <t>Kearny Point</t>
  </si>
  <si>
    <t>Amtrak RR. swing bridge</t>
  </si>
  <si>
    <t>Fish Creek, Berrys Creek</t>
  </si>
  <si>
    <t>Carlstadt, Garretts Reach</t>
  </si>
  <si>
    <t>North Secaucus, Garretts Reach</t>
  </si>
  <si>
    <t>Ridgefield Park</t>
  </si>
  <si>
    <t>Hackensack</t>
  </si>
  <si>
    <t>New Millford</t>
  </si>
  <si>
    <t>Arthur Kill</t>
  </si>
  <si>
    <t>Port Ivory, Howland Hook, N.Y.</t>
  </si>
  <si>
    <t>Rahway River, RR. Bridge</t>
  </si>
  <si>
    <t>Chelsea</t>
  </si>
  <si>
    <t>TEC1645</t>
  </si>
  <si>
    <t>Carteret</t>
  </si>
  <si>
    <t>Rossville, N.Y.</t>
  </si>
  <si>
    <t>Woodbridge Creek, 0.8 n.mi. above entrance</t>
  </si>
  <si>
    <t>Lower New York Bay, Raritan Bay, etc.</t>
  </si>
  <si>
    <t>Great Kills Harbor</t>
  </si>
  <si>
    <t>Princes Bay</t>
  </si>
  <si>
    <t>Raritan River</t>
  </si>
  <si>
    <t>South Amboy</t>
  </si>
  <si>
    <t>Keasbey</t>
  </si>
  <si>
    <t>Sayreville</t>
  </si>
  <si>
    <t>Old Bridge, South River</t>
  </si>
  <si>
    <t>New Brunswick</t>
  </si>
  <si>
    <t>Cheesequake Creek, Garden State Parkway</t>
  </si>
  <si>
    <t>Keyport</t>
  </si>
  <si>
    <t>Matawan Creek, Route 35 bridge</t>
  </si>
  <si>
    <t>Waackaack Creek</t>
  </si>
  <si>
    <t>Merrimack River</t>
  </si>
  <si>
    <t>PLUM ISLAND, MERRIMACK RIVER ENTRANCE</t>
  </si>
  <si>
    <t>NEWBURYPORT</t>
  </si>
  <si>
    <t>SALISBURY POINT</t>
  </si>
  <si>
    <t>MERRIMACPORT</t>
  </si>
  <si>
    <t>RIVERSIDE</t>
  </si>
  <si>
    <t>PLUM ISLAND SOUTH</t>
  </si>
  <si>
    <t>ESSEX</t>
  </si>
  <si>
    <t>Annisquam, Lobster Cove</t>
  </si>
  <si>
    <t>ROCKPORT</t>
  </si>
  <si>
    <t>Gloucester Harbor</t>
  </si>
  <si>
    <t>SALEM, SALEM HARBOR</t>
  </si>
  <si>
    <t>LYNN, LYNN HARBOR</t>
  </si>
  <si>
    <t>Boston Harbor</t>
  </si>
  <si>
    <t>BOSTON LIGHT</t>
  </si>
  <si>
    <t>Deer Island (south end)</t>
  </si>
  <si>
    <t>BOSTON</t>
  </si>
  <si>
    <t>Charlestown, Charles River entrance</t>
  </si>
  <si>
    <t>AMELIA EARHART DAM, MYSTIC RIVER</t>
  </si>
  <si>
    <t>CHELSEA</t>
  </si>
  <si>
    <t>Neponset, Neponset River</t>
  </si>
  <si>
    <t>Moon Head</t>
  </si>
  <si>
    <t>Hingham Bay</t>
  </si>
  <si>
    <t>NUT ISLAND</t>
  </si>
  <si>
    <t>WEYMOUTH FORE RIVER</t>
  </si>
  <si>
    <t>Crow Point, Hingham Harbor entrance</t>
  </si>
  <si>
    <t>Hingham</t>
  </si>
  <si>
    <t>Nantasket Beach, Weir River</t>
  </si>
  <si>
    <t>Hull</t>
  </si>
  <si>
    <t>Cohasset Harbor to Davis Bank</t>
  </si>
  <si>
    <t>Cohasset Harbor (White Head)</t>
  </si>
  <si>
    <t>SCITUATE, SCITUATE HARBOR</t>
  </si>
  <si>
    <t>Damons Point, North River</t>
  </si>
  <si>
    <t>BRANT ROCK, GREEN HARBOR RIVER</t>
  </si>
  <si>
    <t>Cape Cod Bay</t>
  </si>
  <si>
    <t>DUXBURY, DUXBURY HARBOR</t>
  </si>
  <si>
    <t>PLYMOUTH</t>
  </si>
  <si>
    <t>Sandwich</t>
  </si>
  <si>
    <t>SAGAMORE, CAPE COD CANAL (STA. 115)</t>
  </si>
  <si>
    <t>BOURNEDALE, CAPE COD CANAL (STA. 200)</t>
  </si>
  <si>
    <t>BOURNE BRIDGE, CAPE COD CANAL (STA. 320)</t>
  </si>
  <si>
    <t>Barnstable Harbor, Beach Point</t>
  </si>
  <si>
    <t>SESUIT HARBOR, EAST DENNIS</t>
  </si>
  <si>
    <t>Wellfleet</t>
  </si>
  <si>
    <t>PROVINCETOWN</t>
  </si>
  <si>
    <t>Cape Cod</t>
  </si>
  <si>
    <t>CHATHAM, STAGE HARBOR</t>
  </si>
  <si>
    <t>CHATHAM</t>
  </si>
  <si>
    <t>Pleasant Bay</t>
  </si>
  <si>
    <t>Georges Shoal, Texas Tower</t>
  </si>
  <si>
    <t>Nantucket Sound, north side</t>
  </si>
  <si>
    <t>SAQUATUCKET HARBOR</t>
  </si>
  <si>
    <t>Wychmere Harbor</t>
  </si>
  <si>
    <t>Dennisport</t>
  </si>
  <si>
    <t>South Yarmouth, Bass River</t>
  </si>
  <si>
    <t>HYANNIS PORT</t>
  </si>
  <si>
    <t>Cotuit Highlands</t>
  </si>
  <si>
    <t>Poponesset Island, Poponesset Bay</t>
  </si>
  <si>
    <t>Falmouth Heights</t>
  </si>
  <si>
    <t>Nantucket Island</t>
  </si>
  <si>
    <t>Great Point</t>
  </si>
  <si>
    <t>NANTUCKET ISLAND</t>
  </si>
  <si>
    <t>Eel Point</t>
  </si>
  <si>
    <t>Muskeget Island, north side</t>
  </si>
  <si>
    <t>Martha's Vineyard</t>
  </si>
  <si>
    <t>Wasque Point, Chappaquiddick Island</t>
  </si>
  <si>
    <t>Squibnocket Point</t>
  </si>
  <si>
    <t>Nomans Land</t>
  </si>
  <si>
    <t>Gay Head</t>
  </si>
  <si>
    <t>Cedar Tree Neck</t>
  </si>
  <si>
    <t>VINEYARD HAVEN, VINEYARD HVN HBR</t>
  </si>
  <si>
    <t>Oak Bluffs</t>
  </si>
  <si>
    <t>EDGARTOWN</t>
  </si>
  <si>
    <t>Woods Hole</t>
  </si>
  <si>
    <t>Little Harbor</t>
  </si>
  <si>
    <t>WOODS HOLE</t>
  </si>
  <si>
    <t>Uncatena Island (south side)</t>
  </si>
  <si>
    <t>Quick's Hole</t>
  </si>
  <si>
    <t>Cuttyhunk</t>
  </si>
  <si>
    <t>Buzzards Bay</t>
  </si>
  <si>
    <t>PENIKESE ISLAND</t>
  </si>
  <si>
    <t>Chappaquoit Point</t>
  </si>
  <si>
    <t>Monument Beach</t>
  </si>
  <si>
    <t>GRAY GABLES</t>
  </si>
  <si>
    <t>BUZZARDS BAY</t>
  </si>
  <si>
    <t>Onset Beach, Onset Bay</t>
  </si>
  <si>
    <t>GREAT HILL</t>
  </si>
  <si>
    <t>Marion, Sippican Harbor</t>
  </si>
  <si>
    <t>PINEY POINT</t>
  </si>
  <si>
    <t>Mattapoisett, Mattapoisett Harbor</t>
  </si>
  <si>
    <t>CLARKS POINT</t>
  </si>
  <si>
    <t>New Bedford</t>
  </si>
  <si>
    <t>ROUND HILL POINT</t>
  </si>
  <si>
    <t>Westport River</t>
  </si>
  <si>
    <t>Westport Harbor</t>
  </si>
  <si>
    <t>Hix Bridge, East Branch</t>
  </si>
  <si>
    <t>CONNECTICUT, Long Island Sound</t>
  </si>
  <si>
    <t>SILVER EEL POND</t>
  </si>
  <si>
    <t>Thames River</t>
  </si>
  <si>
    <t>NEW LONDON</t>
  </si>
  <si>
    <t>Yale boathouse</t>
  </si>
  <si>
    <t>Norwich</t>
  </si>
  <si>
    <t>Niantic, Niantic River</t>
  </si>
  <si>
    <t>Connecticut River</t>
  </si>
  <si>
    <t>Saybrook Jetty</t>
  </si>
  <si>
    <t>Saybrook Point</t>
  </si>
  <si>
    <t>Lyme, highway bridge</t>
  </si>
  <si>
    <t>Essex</t>
  </si>
  <si>
    <t>Hadlyme</t>
  </si>
  <si>
    <t>Tylerville</t>
  </si>
  <si>
    <t>Haddam</t>
  </si>
  <si>
    <t>Higganum Creek</t>
  </si>
  <si>
    <t>Maromas</t>
  </si>
  <si>
    <t>Middletown</t>
  </si>
  <si>
    <t>Rocky Hill</t>
  </si>
  <si>
    <t>South Hartford</t>
  </si>
  <si>
    <t>Hartford</t>
  </si>
  <si>
    <t>Westbrook, Duck Island Roads</t>
  </si>
  <si>
    <t>CLINTON HARBOR</t>
  </si>
  <si>
    <t>Madison</t>
  </si>
  <si>
    <t>Guilford Harbor</t>
  </si>
  <si>
    <t>Sachem Head</t>
  </si>
  <si>
    <t>Branford, Branford River</t>
  </si>
  <si>
    <t>Lighthouse Point, New Haven Harbor</t>
  </si>
  <si>
    <t>NEW HAVEN</t>
  </si>
  <si>
    <t>Gulf Beach</t>
  </si>
  <si>
    <t>Milford Harbor</t>
  </si>
  <si>
    <t>Housatonic River</t>
  </si>
  <si>
    <t>Sniffens Point</t>
  </si>
  <si>
    <t>Stratford, I-95 bridge</t>
  </si>
  <si>
    <t>Long Hill</t>
  </si>
  <si>
    <t>Shelton</t>
  </si>
  <si>
    <t>BRIDGEPORT</t>
  </si>
  <si>
    <t>BLACK ROCK HARBOR</t>
  </si>
  <si>
    <t>SOUTHPORT, SOUTHPORT HARBOR</t>
  </si>
  <si>
    <t>SOUTH NORWALK</t>
  </si>
  <si>
    <t>Rowayton, Fivemile River</t>
  </si>
  <si>
    <t>LONG NECK POINT</t>
  </si>
  <si>
    <t>Stamford</t>
  </si>
  <si>
    <t>Cos Cob Harbor</t>
  </si>
  <si>
    <t>CT</t>
  </si>
  <si>
    <t>MA</t>
  </si>
  <si>
    <t>RI</t>
  </si>
  <si>
    <t>NY</t>
  </si>
  <si>
    <t>NY,  Chelsea</t>
  </si>
  <si>
    <t>NY,  Troy</t>
  </si>
  <si>
    <t>NY,  Waackaack Creek</t>
  </si>
  <si>
    <t>NY,  Keyport</t>
  </si>
  <si>
    <t>NY,  Matawan Creek, Route 35 bridge</t>
  </si>
  <si>
    <t>NY,  New Brunswick</t>
  </si>
  <si>
    <t>NY,  Sayreville</t>
  </si>
  <si>
    <t>NY,  Old Bridge, South River</t>
  </si>
  <si>
    <t>NY,  Keasbey</t>
  </si>
  <si>
    <t>NY,  South Amboy</t>
  </si>
  <si>
    <t>NY,  Cheesequake Creek, Garden State Parkway</t>
  </si>
  <si>
    <t>NY,  Woodbridge Creek, 0.8 n.mi. above entrance</t>
  </si>
  <si>
    <t>NY,  Carteret</t>
  </si>
  <si>
    <t>NY,  Rahway River, RR. Bridge</t>
  </si>
  <si>
    <t>NY,  Constable Hook</t>
  </si>
  <si>
    <t>NY,  Port Newark Terminal</t>
  </si>
  <si>
    <t>NY,  Port Elizabeth</t>
  </si>
  <si>
    <t>NY,  Kearny Point</t>
  </si>
  <si>
    <t>NY,  Point No Point</t>
  </si>
  <si>
    <t>NY,  Amtrak RR. swing bridge</t>
  </si>
  <si>
    <t>NY,  Weehawken, Union City, N.J.</t>
  </si>
  <si>
    <t>NY,  Belleville</t>
  </si>
  <si>
    <t>NY,  Fish Creek, Berrys Creek</t>
  </si>
  <si>
    <t>NY,  North Secaucus, Garretts Reach</t>
  </si>
  <si>
    <t>NY,  Carlstadt, Garretts Reach</t>
  </si>
  <si>
    <t>NY,  Edgewater, N.J.</t>
  </si>
  <si>
    <t>NY,  East Rutherford</t>
  </si>
  <si>
    <t>NY,  Ridgefield Park</t>
  </si>
  <si>
    <t>NY,  Hackensack</t>
  </si>
  <si>
    <t>NY,  New Millford</t>
  </si>
  <si>
    <t>NY,  Alpine, N.J.</t>
  </si>
  <si>
    <t>NY,  Rossville, N.Y.</t>
  </si>
  <si>
    <t>NY,  Princes Bay</t>
  </si>
  <si>
    <t>NY,  BERGEN POINT WEST REACH</t>
  </si>
  <si>
    <t>NY,  Great Kills Harbor</t>
  </si>
  <si>
    <t>NY,  Port Ivory, Howland Hook, N.Y.</t>
  </si>
  <si>
    <t>NY,  St. George, Staten Island</t>
  </si>
  <si>
    <t>NY,  Fort Wadsworth, The Narrows</t>
  </si>
  <si>
    <t>NY,  ALBANY</t>
  </si>
  <si>
    <t>NY,  Kingston</t>
  </si>
  <si>
    <t>NY,  Castleton</t>
  </si>
  <si>
    <t>NY,  Hudson</t>
  </si>
  <si>
    <t>NY,  Tivoli</t>
  </si>
  <si>
    <t>NY,  Hyde Park</t>
  </si>
  <si>
    <t>NY,  Peekskill</t>
  </si>
  <si>
    <t>NY,  Poughkeepsie</t>
  </si>
  <si>
    <t>NY,  New Hamburg</t>
  </si>
  <si>
    <t>NY,  Newburgh</t>
  </si>
  <si>
    <t>NY,  HAVERSTRAW</t>
  </si>
  <si>
    <t>NY,  Tarrytown</t>
  </si>
  <si>
    <t>NY,  Riverdale, N.Y.</t>
  </si>
  <si>
    <t>NY,  Spuyten Duyvil Creek ent., N.Y.</t>
  </si>
  <si>
    <t>NY,  THE BATTERY</t>
  </si>
  <si>
    <t>NY,  Fort Hamilton, The Narrows</t>
  </si>
  <si>
    <t>NY,  Gowanus Bay</t>
  </si>
  <si>
    <t>NY,  Norton Point, Gravesend Bay</t>
  </si>
  <si>
    <t>NY,  Coney Island</t>
  </si>
  <si>
    <t>NY,  Plumb Beach Channel</t>
  </si>
  <si>
    <t>NY,  Mill Basin</t>
  </si>
  <si>
    <t>NY,  Barren Island, Rockaway Inlet</t>
  </si>
  <si>
    <t>NY,  Canarsie</t>
  </si>
  <si>
    <t>NY,  North Channel Bridge, Grassy Bay</t>
  </si>
  <si>
    <t>NY,  Beach Channel (bridge)</t>
  </si>
  <si>
    <t>NY,  J.F.K. International Airport</t>
  </si>
  <si>
    <t>NY,  WILLETS POINT</t>
  </si>
  <si>
    <t>NY,  KINGS POINT</t>
  </si>
  <si>
    <t>NY,  Motts Basin</t>
  </si>
  <si>
    <t>NY,  Norton Point, Head of Bay</t>
  </si>
  <si>
    <t>NY,  East Rockaway Inlet</t>
  </si>
  <si>
    <t>NY,  PORT WASHINGTON, MANHASSET BAY</t>
  </si>
  <si>
    <t>NY,  Woodmere, Brosewere Bay</t>
  </si>
  <si>
    <t>NY,  GLEN COVE, HEMPSTEAD HARBOR</t>
  </si>
  <si>
    <t>NY,  Long Beach (Inside)</t>
  </si>
  <si>
    <t>NY,  Freeport, Baldwin Bay</t>
  </si>
  <si>
    <t>NY,  Jones Inlet (Point Lookout)</t>
  </si>
  <si>
    <t>NY,  Neds Creek</t>
  </si>
  <si>
    <t>NY,  BAYVILLE BRIDGE</t>
  </si>
  <si>
    <t>NY,  Deep Creek Meadow</t>
  </si>
  <si>
    <t>NY,  Cuba Island</t>
  </si>
  <si>
    <t>NY,  Bellmore, Bellmore Creek</t>
  </si>
  <si>
    <t>NY,  Oyster Bay Harbor</t>
  </si>
  <si>
    <t>NY,  Green Island</t>
  </si>
  <si>
    <t>NY,  COLD SPRING HARBOR</t>
  </si>
  <si>
    <t>NY,  Biltmore Shores, South Oyster Bay</t>
  </si>
  <si>
    <t>NY,  LLOYD HARBOR, HUNTINGTON BAY</t>
  </si>
  <si>
    <t>NY,  Amityville</t>
  </si>
  <si>
    <t>NY,  EATONS NECK</t>
  </si>
  <si>
    <t>NY,  Gilgo Heading</t>
  </si>
  <si>
    <t>NY,  NORTHPORT, NORTHPORT BAY</t>
  </si>
  <si>
    <t>NY,  Babylon</t>
  </si>
  <si>
    <t>NY,  Oak Beach</t>
  </si>
  <si>
    <t>NY,  Democrat Point, Fire Island Inlet</t>
  </si>
  <si>
    <t>NY,  Fire Island Coast Guard Station</t>
  </si>
  <si>
    <t>NY,  Bay Shore, Watchogue Creek Entrance</t>
  </si>
  <si>
    <t>NY,  Fire Island Light</t>
  </si>
  <si>
    <t>NY,  West Fire Island</t>
  </si>
  <si>
    <t>NY,  Great River, Connetquot River</t>
  </si>
  <si>
    <t>NY,  Point o' Woods</t>
  </si>
  <si>
    <t>NY,  Port Jefferson Harbor entrance</t>
  </si>
  <si>
    <t>NY,  Port Jefferson</t>
  </si>
  <si>
    <t>NY,  CEDAR BEACH</t>
  </si>
  <si>
    <t>NY,  Mount Sinai Harbor</t>
  </si>
  <si>
    <t>NY,  PATCHOGUE</t>
  </si>
  <si>
    <t>NY,  SMITH POINT BRIDGE, NARROW BAY</t>
  </si>
  <si>
    <t>NY,  Moriches Coast Guard Station</t>
  </si>
  <si>
    <t>NY,  Moriches Inlet</t>
  </si>
  <si>
    <t>NY,  NORTHVILLE</t>
  </si>
  <si>
    <t>NY,  SHINNECOCK YACHT CLUB, PENNIMAN CREEK</t>
  </si>
  <si>
    <t>NY,  SOUTH JAMESPORT</t>
  </si>
  <si>
    <t>NY,  Shinnecock Bay</t>
  </si>
  <si>
    <t>NY,  MATTITUCK INLET</t>
  </si>
  <si>
    <t>NY,  Ponquoque Point</t>
  </si>
  <si>
    <t>NY,  Shinnecock Inlet (ocean)</t>
  </si>
  <si>
    <t>NY,  New Suffolk</t>
  </si>
  <si>
    <t>NY,  Southold</t>
  </si>
  <si>
    <t>NY,  Hashamomuck Beach</t>
  </si>
  <si>
    <t>NY,  Greenport</t>
  </si>
  <si>
    <t>NY,  Noyack Bay</t>
  </si>
  <si>
    <t>NY,  ORIENT HARBOR</t>
  </si>
  <si>
    <t>NY,  Sag Harbor</t>
  </si>
  <si>
    <t>NY,  PLUM GUT HARBOR, PLUM ISLAND</t>
  </si>
  <si>
    <t>NY,  Threemile Harbor entrance, Gardiners Bay</t>
  </si>
  <si>
    <t>NY,  Little Gull Island</t>
  </si>
  <si>
    <t>CT,  SILVER EEL POND</t>
  </si>
  <si>
    <t>NY,  MONTAUK</t>
  </si>
  <si>
    <t>NY,  Montauk Harbor entrance</t>
  </si>
  <si>
    <t>NY,  LAKE MONTAUK</t>
  </si>
  <si>
    <t>CT,  Cos Cob Harbor</t>
  </si>
  <si>
    <t>CT,  Stamford</t>
  </si>
  <si>
    <t>CT,  LONG NECK POINT</t>
  </si>
  <si>
    <t>CT,  Rowayton, Fivemile River</t>
  </si>
  <si>
    <t>CT,  SOUTH NORWALK</t>
  </si>
  <si>
    <t>CT,  SOUTHPORT, SOUTHPORT HARBOR</t>
  </si>
  <si>
    <t>CT,  BLACK ROCK HARBOR</t>
  </si>
  <si>
    <t>CT,  BRIDGEPORT</t>
  </si>
  <si>
    <t>CT,  Stratford, I-95 bridge</t>
  </si>
  <si>
    <t>CT,  Sniffens Point</t>
  </si>
  <si>
    <t>CT,  Long Hill</t>
  </si>
  <si>
    <t>CT,  Shelton</t>
  </si>
  <si>
    <t>CT,  Milford Harbor</t>
  </si>
  <si>
    <t>CT,  Gulf Beach</t>
  </si>
  <si>
    <t>CT,  NEW HAVEN</t>
  </si>
  <si>
    <t>CT,  Lighthouse Point, New Haven Harbor</t>
  </si>
  <si>
    <t>CT,  Branford, Branford River</t>
  </si>
  <si>
    <t>CT,  Sachem Head</t>
  </si>
  <si>
    <t>CT,  Hartford</t>
  </si>
  <si>
    <t>CT,  Guilford Harbor</t>
  </si>
  <si>
    <t>CT,  South Hartford</t>
  </si>
  <si>
    <t>CT,  Middletown</t>
  </si>
  <si>
    <t>CT,  Rocky Hill</t>
  </si>
  <si>
    <t>CT,  Madison</t>
  </si>
  <si>
    <t>CT,  Higganum Creek</t>
  </si>
  <si>
    <t>CT,  Maromas</t>
  </si>
  <si>
    <t>CT,  CLINTON HARBOR</t>
  </si>
  <si>
    <t>CT,  Haddam</t>
  </si>
  <si>
    <t>CT,  Westbrook, Duck Island Roads</t>
  </si>
  <si>
    <t>CT,  Tylerville</t>
  </si>
  <si>
    <t>CT,  Hadlyme</t>
  </si>
  <si>
    <t>CT,  Essex</t>
  </si>
  <si>
    <t>CT,  Lyme, highway bridge</t>
  </si>
  <si>
    <t>CT,  Saybrook Point</t>
  </si>
  <si>
    <t>CT,  Saybrook Jetty</t>
  </si>
  <si>
    <t>CT,  Niantic, Niantic River</t>
  </si>
  <si>
    <t>CT,  NEW LONDON</t>
  </si>
  <si>
    <t>CT,  Yale boathouse</t>
  </si>
  <si>
    <t>CT,  Norwich</t>
  </si>
  <si>
    <t>RI,  BLOCK ISLAND</t>
  </si>
  <si>
    <t>RI,  Watch Hill Point</t>
  </si>
  <si>
    <t>RI,  WEEKAPAUG POINT, BLOCK ISLAND SOUND</t>
  </si>
  <si>
    <t>RI,  Westerly, Pawcatuck River</t>
  </si>
  <si>
    <t>RI,  POINT JUDITH, HARBOR OF REFUGE</t>
  </si>
  <si>
    <t>RI,  Narragansett Pier</t>
  </si>
  <si>
    <t>RI,  East Greenwich</t>
  </si>
  <si>
    <t>RI,  WICKFORD</t>
  </si>
  <si>
    <t>RI,  Watson Pier, Boston Neck</t>
  </si>
  <si>
    <t>RI,  PROVIDENCE</t>
  </si>
  <si>
    <t>RI,  Beavertail Point</t>
  </si>
  <si>
    <t>RI,  Pawtuxet, Pawtuxet Cove</t>
  </si>
  <si>
    <t>RI,  WEST JAMESTOWN, DUTCH ISLAND HARBOR</t>
  </si>
  <si>
    <t>RI,  Pawtucket, Seekonk River</t>
  </si>
  <si>
    <t>RI,  Conanicut Point</t>
  </si>
  <si>
    <t>RI,  Rumford, Seekonk River</t>
  </si>
  <si>
    <t>RI,  Castle Hill</t>
  </si>
  <si>
    <t>RI,  Bay Spring, Bullock Cove</t>
  </si>
  <si>
    <t>RI,  NEWPORT</t>
  </si>
  <si>
    <t>RI,  Prudence Island, (south end)</t>
  </si>
  <si>
    <t>RI,  Bristol Highlands</t>
  </si>
  <si>
    <t>RI,  Bristol, Bristol Harbor</t>
  </si>
  <si>
    <t>RI,  BRISTOL FERRY</t>
  </si>
  <si>
    <t>RI,  Sachuest, Flint Point</t>
  </si>
  <si>
    <t>RI,  The Glen</t>
  </si>
  <si>
    <t>RI,  Nannaquaket Neck</t>
  </si>
  <si>
    <t>RI,  Anthony Point</t>
  </si>
  <si>
    <t>RI,  North End, Bay Oil pier</t>
  </si>
  <si>
    <t>RI,  Sakonnet</t>
  </si>
  <si>
    <t>MA,  Nomans Land</t>
  </si>
  <si>
    <t>MA,  NANTUCKET ISLAND</t>
  </si>
  <si>
    <t>MA,  Eel Point</t>
  </si>
  <si>
    <t>MA,  Squibnocket Point</t>
  </si>
  <si>
    <t>MA,  Muskeget Island, north side</t>
  </si>
  <si>
    <t>MA,  Gay Head</t>
  </si>
  <si>
    <t>MA,  Wasque Point, Chappaquiddick Island</t>
  </si>
  <si>
    <t>MA,  Great Point</t>
  </si>
  <si>
    <t>MA,  EDGARTOWN</t>
  </si>
  <si>
    <t>MA,  Cuttyhunk</t>
  </si>
  <si>
    <t>MA,  Cedar Tree Neck</t>
  </si>
  <si>
    <t>MA,  Quick's Hole</t>
  </si>
  <si>
    <t>MA,  PENIKESE ISLAND</t>
  </si>
  <si>
    <t>MA,  Oak Bluffs</t>
  </si>
  <si>
    <t>MA,  VINEYARD HAVEN, VINEYARD HVN HBR</t>
  </si>
  <si>
    <t>MA,  Westport Harbor</t>
  </si>
  <si>
    <t>MA,  Uncatena Island (south side)</t>
  </si>
  <si>
    <t>MA,  Little Harbor</t>
  </si>
  <si>
    <t>MA,  WOODS HOLE</t>
  </si>
  <si>
    <t>MA,  Falmouth Heights</t>
  </si>
  <si>
    <t>MA,  ROUND HILL POINT</t>
  </si>
  <si>
    <t>MA,  Hix Bridge, East Branch</t>
  </si>
  <si>
    <t>MA,  Poponesset Island, Poponesset Bay</t>
  </si>
  <si>
    <t>MA,  CLARKS POINT</t>
  </si>
  <si>
    <t>MA,  Chappaquoit Point</t>
  </si>
  <si>
    <t>MA,  Cotuit Highlands</t>
  </si>
  <si>
    <t>MA,  HYANNIS PORT</t>
  </si>
  <si>
    <t>MA,  New Bedford</t>
  </si>
  <si>
    <t>MA,  Mattapoisett, Mattapoisett Harbor</t>
  </si>
  <si>
    <t>MA,  Dennisport</t>
  </si>
  <si>
    <t>MA,  Wychmere Harbor</t>
  </si>
  <si>
    <t>MA,  CHATHAM, STAGE HARBOR</t>
  </si>
  <si>
    <t>MA,  South Yarmouth, Bass River</t>
  </si>
  <si>
    <t>MA,  SAQUATUCKET HARBOR</t>
  </si>
  <si>
    <t>MA,  Georges Shoal, Texas Tower</t>
  </si>
  <si>
    <t>MA,  CHATHAM</t>
  </si>
  <si>
    <t>MA,  PINEY POINT</t>
  </si>
  <si>
    <t>RI,  FALL RIVER</t>
  </si>
  <si>
    <t>MA,  Marion, Sippican Harbor</t>
  </si>
  <si>
    <t>MA,  GREAT HILL</t>
  </si>
  <si>
    <t>MA,  Monument Beach</t>
  </si>
  <si>
    <t>MA,  Barnstable Harbor, Beach Point</t>
  </si>
  <si>
    <t>MA,  GRAY GABLES</t>
  </si>
  <si>
    <t>MA,  Pleasant Bay</t>
  </si>
  <si>
    <t>RI,  Steep Brook, Taunton River</t>
  </si>
  <si>
    <t>MA,  Onset Beach, Onset Bay</t>
  </si>
  <si>
    <t>MA,  BUZZARDS BAY</t>
  </si>
  <si>
    <t>MA,  BOURNE BRIDGE, CAPE COD CANAL (STA. 320)</t>
  </si>
  <si>
    <t>MA,  SESUIT HARBOR, EAST DENNIS</t>
  </si>
  <si>
    <t>MA,  BOURNEDALE, CAPE COD CANAL (STA. 200)</t>
  </si>
  <si>
    <t>MA,  Sandwich</t>
  </si>
  <si>
    <t>MA,  SAGAMORE, CAPE COD CANAL (STA. 115)</t>
  </si>
  <si>
    <t>MA,  Wellfleet</t>
  </si>
  <si>
    <t>MA,  PLYMOUTH</t>
  </si>
  <si>
    <t>MA,  DUXBURY, DUXBURY HARBOR</t>
  </si>
  <si>
    <t>MA,  PROVINCETOWN</t>
  </si>
  <si>
    <t>MA,  BRANT ROCK, GREEN HARBOR RIVER</t>
  </si>
  <si>
    <t>MA,  Damons Point, North River</t>
  </si>
  <si>
    <t>MA,  SCITUATE, SCITUATE HARBOR</t>
  </si>
  <si>
    <t>MA,  WEYMOUTH FORE RIVER</t>
  </si>
  <si>
    <t>MA,  Hingham</t>
  </si>
  <si>
    <t>MA,  Cohasset Harbor (White Head)</t>
  </si>
  <si>
    <t>MA,  Crow Point, Hingham Harbor entrance</t>
  </si>
  <si>
    <t>MA,  Nantasket Beach, Weir River</t>
  </si>
  <si>
    <t>MA,  NUT ISLAND</t>
  </si>
  <si>
    <t>MA,  Neponset, Neponset River</t>
  </si>
  <si>
    <t>MA,  Hull</t>
  </si>
  <si>
    <t>MA,  Moon Head</t>
  </si>
  <si>
    <t>MA,  BOSTON LIGHT</t>
  </si>
  <si>
    <t>MA,  Deer Island (south end)</t>
  </si>
  <si>
    <t>MA,  BOSTON</t>
  </si>
  <si>
    <t>MA,  Charlestown, Charles River entrance</t>
  </si>
  <si>
    <t>MA,  CHELSEA</t>
  </si>
  <si>
    <t>MA,  AMELIA EARHART DAM, MYSTIC RIVER</t>
  </si>
  <si>
    <t>MA,  LYNN, LYNN HARBOR</t>
  </si>
  <si>
    <t>MA,  SALEM, SALEM HARBOR</t>
  </si>
  <si>
    <t>MA,  Gloucester Harbor</t>
  </si>
  <si>
    <t>MA,  ESSEX</t>
  </si>
  <si>
    <t>MA,  Annisquam, Lobster Cove</t>
  </si>
  <si>
    <t>MA,  ROCKPORT</t>
  </si>
  <si>
    <t>MA,  PLUM ISLAND SOUTH</t>
  </si>
  <si>
    <t>MA,  RIVERSIDE</t>
  </si>
  <si>
    <t>MA,  NEWBURYPORT</t>
  </si>
  <si>
    <t>MA,  PLUM ISLAND, MERRIMACK RIVER ENTRANCE</t>
  </si>
  <si>
    <t>MA,  MERRIMACPORT</t>
  </si>
  <si>
    <t>MA,  SALISBURY POINT</t>
  </si>
  <si>
    <t>Location</t>
  </si>
  <si>
    <t>st</t>
  </si>
  <si>
    <t>st, location</t>
  </si>
  <si>
    <t>Region</t>
  </si>
  <si>
    <t>ID</t>
  </si>
  <si>
    <t>Lon</t>
  </si>
  <si>
    <r>
      <t xml:space="preserve">Celestial Timetable </t>
    </r>
    <r>
      <rPr>
        <sz val="14"/>
        <color indexed="30"/>
        <rFont val="Arial"/>
        <family val="2"/>
      </rPr>
      <t>Calculation</t>
    </r>
  </si>
  <si>
    <t>Wickford</t>
  </si>
  <si>
    <t>Twilight Ends</t>
  </si>
  <si>
    <t>Anchor/Mooring/
Slip</t>
  </si>
  <si>
    <t>Time</t>
  </si>
  <si>
    <t>Sunday, July 22, 2018</t>
  </si>
  <si>
    <t xml:space="preserve">Moonset  1:31 am </t>
  </si>
  <si>
    <t xml:space="preserve">Max Flood (1.99 knots)  3:16 am </t>
  </si>
  <si>
    <t xml:space="preserve">Twilight begins  4:14 am </t>
  </si>
  <si>
    <t xml:space="preserve">Sunrise  5:25 am </t>
  </si>
  <si>
    <t xml:space="preserve">Slack, Ebb Begins  6:12 am </t>
  </si>
  <si>
    <t xml:space="preserve">Max Ebb (-1.53 knots)  9:08 am </t>
  </si>
  <si>
    <t xml:space="preserve">Slack, Flood Begins  12:06 pm </t>
  </si>
  <si>
    <t xml:space="preserve">Max Flood (1.92 knots)  3:42 pm </t>
  </si>
  <si>
    <t xml:space="preserve">Moonrise  3:54 pm </t>
  </si>
  <si>
    <t xml:space="preserve">Slack, Ebb Begins  6:33 pm </t>
  </si>
  <si>
    <t xml:space="preserve">Sunset  8:07 pm </t>
  </si>
  <si>
    <t xml:space="preserve">Twilight ends  9:23 pm </t>
  </si>
  <si>
    <t xml:space="preserve">Max Ebb (-1.66 knots)  9:35 pm </t>
  </si>
  <si>
    <t>Monday, July 23, 2018</t>
  </si>
  <si>
    <t xml:space="preserve">Slack, Flood Begins  12:37 am </t>
  </si>
  <si>
    <t xml:space="preserve">Moonset  2:06 am </t>
  </si>
  <si>
    <t xml:space="preserve">Max Flood (2.07 knots)  4:14 am </t>
  </si>
  <si>
    <t xml:space="preserve">Twilight begins  4:15 am </t>
  </si>
  <si>
    <t xml:space="preserve">Slack, Ebb Begins  7:12 am </t>
  </si>
  <si>
    <t xml:space="preserve">Max Ebb (-1.54 knots)  10:10 am </t>
  </si>
  <si>
    <t xml:space="preserve">Slack, Flood Begins  1:06 pm </t>
  </si>
  <si>
    <t xml:space="preserve">Max Flood (1.92 knots)  4:38 pm </t>
  </si>
  <si>
    <t xml:space="preserve">Moonrise  4:52 pm </t>
  </si>
  <si>
    <t xml:space="preserve">Slack, Ebb Begins  7:27 pm </t>
  </si>
  <si>
    <t xml:space="preserve">Sunset  8:06 pm </t>
  </si>
  <si>
    <t xml:space="preserve">Twilight ends  9:22 pm </t>
  </si>
  <si>
    <t xml:space="preserve">Max Ebb (-1.68 knots)  10:31 pm </t>
  </si>
  <si>
    <t>Tuesday, July 24, 2018</t>
  </si>
  <si>
    <t xml:space="preserve">Slack, Flood Begins  1:31 am </t>
  </si>
  <si>
    <t xml:space="preserve">Moonset  2:46 am </t>
  </si>
  <si>
    <t xml:space="preserve">Twilight begins  4:16 am </t>
  </si>
  <si>
    <t xml:space="preserve">Max Flood (2.14 knots)  5:08 am </t>
  </si>
  <si>
    <t xml:space="preserve">Sunrise  5:26 am </t>
  </si>
  <si>
    <t xml:space="preserve">Slack, Ebb Begins  8:06 am </t>
  </si>
  <si>
    <t xml:space="preserve">Max Ebb (-1.57 knots)  11:06 am </t>
  </si>
  <si>
    <t xml:space="preserve">Slack, Flood Begins  2:00 pm </t>
  </si>
  <si>
    <t xml:space="preserve">Max Flood (1.93 knots)  5:30 pm </t>
  </si>
  <si>
    <t xml:space="preserve">Moonrise  5:46 pm </t>
  </si>
  <si>
    <t xml:space="preserve">Sunset  8:05 pm </t>
  </si>
  <si>
    <t xml:space="preserve">Slack, Ebb Begins  8:17 pm </t>
  </si>
  <si>
    <t xml:space="preserve">Twilight ends  9:21 pm </t>
  </si>
  <si>
    <t xml:space="preserve">Max Ebb (-1.72 knots)  11:21 pm </t>
  </si>
  <si>
    <t>Wednesday, July 25, 2018</t>
  </si>
  <si>
    <t xml:space="preserve">Slack, Flood Begins  2:20 am </t>
  </si>
  <si>
    <t xml:space="preserve">Moonset  3:30 am </t>
  </si>
  <si>
    <t xml:space="preserve">Twilight begins  4:17 am </t>
  </si>
  <si>
    <t xml:space="preserve">Sunrise  5:27 am </t>
  </si>
  <si>
    <t xml:space="preserve">Max Flood (2.19 knots)  5:57 am </t>
  </si>
  <si>
    <t xml:space="preserve">Slack, Ebb Begins  8:56 am </t>
  </si>
  <si>
    <t xml:space="preserve">Max Ebb (-1.61 knots)  11:54 am </t>
  </si>
  <si>
    <t xml:space="preserve">Slack, Flood Begins  2:49 pm </t>
  </si>
  <si>
    <t xml:space="preserve">Max Flood (1.93 knots)  6:17 pm </t>
  </si>
  <si>
    <t xml:space="preserve">Moonrise  6:36 pm </t>
  </si>
  <si>
    <t xml:space="preserve">Sunset  8:04 pm </t>
  </si>
  <si>
    <t xml:space="preserve">Slack, Ebb Begins  9:03 pm </t>
  </si>
  <si>
    <t xml:space="preserve">Twilight ends  9:19 pm </t>
  </si>
  <si>
    <t>Thursday, July 26, 2018</t>
  </si>
  <si>
    <t xml:space="preserve">Max Ebb (-1.74 knots)  12:05 am </t>
  </si>
  <si>
    <t xml:space="preserve">Slack, Flood Begins  3:04 am </t>
  </si>
  <si>
    <t xml:space="preserve">Twilight begins  4:18 am </t>
  </si>
  <si>
    <t xml:space="preserve">Moonset  4:18 am </t>
  </si>
  <si>
    <t xml:space="preserve">Sunrise  5:28 am </t>
  </si>
  <si>
    <t xml:space="preserve">Max Flood (2.23 knots)  6:41 am </t>
  </si>
  <si>
    <t xml:space="preserve">Slack, Ebb Begins  9:41 am </t>
  </si>
  <si>
    <t xml:space="preserve">Max Ebb (-1.63 knots)  12:36 pm </t>
  </si>
  <si>
    <t xml:space="preserve">Slack, Flood Begins  3:33 pm </t>
  </si>
  <si>
    <t xml:space="preserve">Max Flood (1.92 knots)  6:59 pm </t>
  </si>
  <si>
    <t xml:space="preserve">Moonrise  7:22 pm </t>
  </si>
  <si>
    <t xml:space="preserve">Sunset  8:03 pm </t>
  </si>
  <si>
    <t xml:space="preserve">Twilight ends  9:18 pm </t>
  </si>
  <si>
    <t xml:space="preserve">Slack, Ebb Begins  9:46 pm </t>
  </si>
  <si>
    <t>Friday, July 27, 2018</t>
  </si>
  <si>
    <t xml:space="preserve">Max Ebb (-1.76 knots)  12:43 am </t>
  </si>
  <si>
    <t xml:space="preserve">Slack, Flood Begins  3:45 am </t>
  </si>
  <si>
    <t xml:space="preserve">Twilight begins  4:20 am </t>
  </si>
  <si>
    <t xml:space="preserve">Moonset  5:10 am </t>
  </si>
  <si>
    <t xml:space="preserve">Sunrise  5:29 am </t>
  </si>
  <si>
    <t xml:space="preserve">Max Flood (2.23 knots)  7:22 am </t>
  </si>
  <si>
    <t xml:space="preserve">Slack, Ebb Begins  10:22 am </t>
  </si>
  <si>
    <t xml:space="preserve">Max Ebb (-1.66 knots)  1:13 pm </t>
  </si>
  <si>
    <t xml:space="preserve">Slack, Flood Begins  4:12 pm </t>
  </si>
  <si>
    <t xml:space="preserve">Full Moon  4:22 pm </t>
  </si>
  <si>
    <t xml:space="preserve">Max Flood (1.90 knots)  7:38 pm </t>
  </si>
  <si>
    <t xml:space="preserve">Sunset  8:02 pm </t>
  </si>
  <si>
    <t xml:space="preserve">Moonrise  8:03 pm </t>
  </si>
  <si>
    <t xml:space="preserve">Twilight ends  9:17 pm </t>
  </si>
  <si>
    <t xml:space="preserve">Slack, Ebb Begins  10:26 pm </t>
  </si>
  <si>
    <t>Saturday, July 28, 2018</t>
  </si>
  <si>
    <t xml:space="preserve">Max Ebb (-1.79 knots)  1:18 am </t>
  </si>
  <si>
    <t xml:space="preserve">Twilight begins  4:21 am </t>
  </si>
  <si>
    <t xml:space="preserve">Slack, Flood Begins  4:22 am </t>
  </si>
  <si>
    <t xml:space="preserve">Sunrise  5:30 am </t>
  </si>
  <si>
    <t xml:space="preserve">Moonset  6:05 am </t>
  </si>
  <si>
    <t xml:space="preserve">Max Flood (2.22 knots)  7:58 am </t>
  </si>
  <si>
    <t xml:space="preserve">Slack, Ebb Begins  11:00 am </t>
  </si>
  <si>
    <t xml:space="preserve">Max Ebb (-1.70 knots)  1:46 pm </t>
  </si>
  <si>
    <t xml:space="preserve">Slack, Flood Begins  4:49 pm </t>
  </si>
  <si>
    <t xml:space="preserve">Sunset  8:01 pm </t>
  </si>
  <si>
    <t xml:space="preserve">Max Flood (1.88 knots)  8:12 pm </t>
  </si>
  <si>
    <t xml:space="preserve">Moonrise  8:39 pm </t>
  </si>
  <si>
    <t xml:space="preserve">Twilight ends  9:16 pm </t>
  </si>
  <si>
    <t xml:space="preserve">Slack, Ebb Begins  11:04 pm </t>
  </si>
  <si>
    <t>Max Flood (1.99 knots)</t>
  </si>
  <si>
    <t>Sunrise</t>
  </si>
  <si>
    <t>Slack, Ebb Begins</t>
  </si>
  <si>
    <t>Max Ebb (-1.53 knots)</t>
  </si>
  <si>
    <t>Slack, Flood Begins</t>
  </si>
  <si>
    <t>Max Flood (1.92 knots)</t>
  </si>
  <si>
    <t>Sunset</t>
  </si>
  <si>
    <t>Max Ebb (-1.66 knots)</t>
  </si>
  <si>
    <t>Max Flood (2.07 knots)</t>
  </si>
  <si>
    <t>Max Ebb (-1.54 knots)</t>
  </si>
  <si>
    <t>Max Ebb (-1.68 knots)</t>
  </si>
  <si>
    <t>Max Flood (2.14 knots)</t>
  </si>
  <si>
    <t>Max Ebb (-1.57 knots)</t>
  </si>
  <si>
    <t>Max Flood (1.93 knots)</t>
  </si>
  <si>
    <t>Max Ebb (-1.72 knots)</t>
  </si>
  <si>
    <t>Max Flood (2.19 knots)</t>
  </si>
  <si>
    <t>Max Ebb (-1.61 knots)</t>
  </si>
  <si>
    <t>Max Ebb (-1.74 knots)</t>
  </si>
  <si>
    <t>Max Flood (2.23 knots)</t>
  </si>
  <si>
    <t>Max Ebb (-1.63 knots)</t>
  </si>
  <si>
    <t>Max Ebb (-1.76 knots)</t>
  </si>
  <si>
    <t>Max Flood (1.90 knots)</t>
  </si>
  <si>
    <t>Max Ebb (-1.79 knots)</t>
  </si>
  <si>
    <t>Max Flood (2.22 knots)</t>
  </si>
  <si>
    <t>Max Ebb (-1.70 knots)</t>
  </si>
  <si>
    <t>Max Flood (1.88 knots)</t>
  </si>
  <si>
    <t xml:space="preserve">                        </t>
  </si>
  <si>
    <t>Name</t>
  </si>
  <si>
    <t>Boat Name</t>
  </si>
  <si>
    <t>Crew</t>
  </si>
  <si>
    <t>LOA</t>
  </si>
  <si>
    <t>Draft</t>
  </si>
  <si>
    <t>Wicked Winch</t>
  </si>
  <si>
    <t>2019 OSCA Summer Cruise</t>
  </si>
  <si>
    <t>Eldridge 2019</t>
  </si>
  <si>
    <t>The Race</t>
  </si>
  <si>
    <t>Flood (NW)</t>
  </si>
  <si>
    <t>Ebb (SE)</t>
  </si>
  <si>
    <t>Point Judith
Race -3:10</t>
  </si>
  <si>
    <t>Shelter Island</t>
  </si>
  <si>
    <t>Mystic</t>
  </si>
  <si>
    <t>Old Saybrook</t>
  </si>
  <si>
    <t>Stonington</t>
  </si>
  <si>
    <t>Point Judith</t>
  </si>
  <si>
    <t>Shelter Island
Race slack 1018</t>
  </si>
  <si>
    <t xml:space="preserve">Old Saybrook
Plum Gut F 11:42
F-1 20 E-0 45
</t>
  </si>
  <si>
    <t>Stonington
-2 05</t>
  </si>
  <si>
    <t>Home 
Newport  Lo 1023</t>
  </si>
  <si>
    <t>Nancy LaFosse</t>
  </si>
  <si>
    <t>Stargazer</t>
  </si>
  <si>
    <t>Sudsea</t>
  </si>
  <si>
    <t>Makin' Progress</t>
  </si>
  <si>
    <t>Stan &amp; Diane Walsh</t>
  </si>
  <si>
    <t>Point Judith HoR</t>
  </si>
  <si>
    <t>at anchor</t>
  </si>
  <si>
    <t>Sunday</t>
  </si>
  <si>
    <t>Saturday</t>
  </si>
  <si>
    <t>Point Judith Harbor of Refuge</t>
  </si>
  <si>
    <t>Monday</t>
  </si>
  <si>
    <t>Tuesday</t>
  </si>
  <si>
    <t>Wednesday</t>
  </si>
  <si>
    <t>Thursday</t>
  </si>
  <si>
    <t>Friday</t>
  </si>
  <si>
    <t>Beam</t>
  </si>
  <si>
    <t>Dodson</t>
  </si>
  <si>
    <t>anchor</t>
  </si>
  <si>
    <t>Thee options all within 1 mile of each other and connected by the Shelter Island Ferry
1. moorings at scenic Dering Harbor.  Jerry to provide group list and deposit to Jack's Marine (danafoster@gmail.com)
2. quaint marina at Dering Harbor.  Piccozzi'a accepts individual reservations after April 1
3. Mitchell Park Marina in Greenport  via DOCKWA</t>
  </si>
  <si>
    <r>
      <rPr>
        <b/>
        <sz val="12"/>
        <rFont val="Arial"/>
        <family val="2"/>
      </rPr>
      <t>Point Judith HoR</t>
    </r>
    <r>
      <rPr>
        <sz val="12"/>
        <rFont val="Arial"/>
        <family val="2"/>
      </rPr>
      <t xml:space="preserve">
Lo Nwpt 1104a</t>
    </r>
  </si>
  <si>
    <t>Noank</t>
  </si>
  <si>
    <t>Date_Time (LST/LDT)</t>
  </si>
  <si>
    <t xml:space="preserve"> Event</t>
  </si>
  <si>
    <t xml:space="preserve"> Speed (knots)</t>
  </si>
  <si>
    <t xml:space="preserve"> slack</t>
  </si>
  <si>
    <t xml:space="preserve"> -</t>
  </si>
  <si>
    <t xml:space="preserve"> ebb</t>
  </si>
  <si>
    <t xml:space="preserve"> flood</t>
  </si>
  <si>
    <t>Home</t>
  </si>
  <si>
    <t>Mooring/Anchor</t>
  </si>
  <si>
    <t>SLIP/</t>
  </si>
  <si>
    <t>Avalon</t>
  </si>
  <si>
    <t>Herb &amp; Bet</t>
  </si>
  <si>
    <t xml:space="preserve">Jeff and Deb </t>
  </si>
  <si>
    <t>Barry &amp; Susan</t>
  </si>
  <si>
    <t>Joie de Vivre</t>
  </si>
  <si>
    <t>Coecles</t>
  </si>
  <si>
    <r>
      <rPr>
        <b/>
        <sz val="12"/>
        <rFont val="Arial"/>
        <family val="2"/>
      </rPr>
      <t>Greenport/Dering</t>
    </r>
    <r>
      <rPr>
        <sz val="12"/>
        <rFont val="Arial"/>
        <family val="2"/>
      </rPr>
      <t xml:space="preserve">
</t>
    </r>
  </si>
  <si>
    <t>Watch Hill</t>
  </si>
  <si>
    <r>
      <rPr>
        <b/>
        <sz val="14"/>
        <rFont val="Arial"/>
        <family val="2"/>
      </rPr>
      <t>Stonington</t>
    </r>
    <r>
      <rPr>
        <sz val="12"/>
        <rFont val="Arial"/>
        <family val="2"/>
      </rPr>
      <t xml:space="preserve">
pre ebb slack 1:30pm</t>
    </r>
  </si>
  <si>
    <r>
      <t xml:space="preserve">Greenport/Dering
</t>
    </r>
    <r>
      <rPr>
        <sz val="12"/>
        <rFont val="Arial"/>
        <family val="2"/>
      </rPr>
      <t>PlmGt slk 1:00p</t>
    </r>
  </si>
  <si>
    <r>
      <t xml:space="preserve">Watch Hill
</t>
    </r>
    <r>
      <rPr>
        <sz val="12"/>
        <rFont val="Arial"/>
        <family val="2"/>
      </rPr>
      <t>flood starts noon</t>
    </r>
  </si>
  <si>
    <t>Slack at Plum Gut= Race -1:00</t>
  </si>
  <si>
    <t>2021 OSCA 
Summer Cruise</t>
  </si>
  <si>
    <t>max current at The Race</t>
  </si>
  <si>
    <r>
      <t xml:space="preserve">Noank/Mystic
</t>
    </r>
    <r>
      <rPr>
        <sz val="12"/>
        <rFont val="Arial"/>
        <family val="2"/>
      </rPr>
      <t>pre flood slack 11:30</t>
    </r>
  </si>
  <si>
    <t>Sag Harbor
hi 2:52p</t>
  </si>
  <si>
    <t>Coecles
hi 3:40p</t>
  </si>
  <si>
    <t>15 miles to the Race</t>
  </si>
  <si>
    <t xml:space="preserve">A counterclockwise transit around Shelter Island will provide the most sightseeing bang for the buck.   Sag Harbor is an active shoretown with all of the amenties one would expect at premium price.   
1. Sag Harbor Lunch &amp; Moorings $2/ft DOCKWA
2. Waterfront Marina Dock $3.75-$10/ft DOCKWA
3. Sag Harbor Village Marina $5/ft DOCKWA
</t>
  </si>
  <si>
    <t xml:space="preserve">Large Anchorage or Coecles Harbor Marina Dock $3.50/ft or mooring $2/ft </t>
  </si>
  <si>
    <t>Anchorage near town beach or 
Watch Hill Docks  $5/ft DOCKWA
nearby Watch Hill Boat Yard   Dock $3/ft Mooring $2/ft DOCKWA
Frank Hall Boat Yard Call Directly</t>
  </si>
  <si>
    <t>Noank Village Boatyard Dock $4.50/ft      Mooring $2/ft DOCKWA</t>
  </si>
  <si>
    <t>Go to  [http://dodsonboatyard.com/mooring application] to make individual reservations.   Indicate you are part of OSCA in your Boat Name.    
By submitting the form you are requesting a mooring. If you do not receive confirmation within 3 days, please contact Bob at (860)949-5707. Payment is required at the time of your arrival. Call Bob at (860)949-5707 the morning of your arrival for mooring assignment.</t>
  </si>
  <si>
    <r>
      <rPr>
        <b/>
        <sz val="12"/>
        <rFont val="Arial"/>
        <family val="2"/>
      </rPr>
      <t xml:space="preserve">Home 
</t>
    </r>
    <r>
      <rPr>
        <sz val="12"/>
        <rFont val="Arial"/>
        <family val="2"/>
      </rPr>
      <t xml:space="preserve">fare ebb 7:00-12:00
</t>
    </r>
  </si>
  <si>
    <t>Mitchell Park</t>
  </si>
  <si>
    <t>Dock</t>
  </si>
  <si>
    <t>Boatyard Dock</t>
  </si>
  <si>
    <t>Anchor</t>
  </si>
  <si>
    <t>Jerry Edwards-Capt
Blake Newman</t>
  </si>
  <si>
    <t>908-938-9020</t>
  </si>
  <si>
    <t>Cell Phone</t>
  </si>
  <si>
    <t>OSCA 2021 Summer Cruise Roster</t>
  </si>
  <si>
    <t>Notes</t>
  </si>
  <si>
    <t>Cumu NM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</si>
</sst>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409]h:mm\ AM/PM;@"/>
    <numFmt numFmtId="165" formatCode="0.000"/>
    <numFmt numFmtId="166" formatCode="0.0"/>
    <numFmt numFmtId="167" formatCode="[$-409]ddd"/>
    <numFmt numFmtId="168" formatCode="m/d;@"/>
    <numFmt numFmtId="169" formatCode="h:mm;@"/>
    <numFmt numFmtId="170" formatCode="0_);\(0\)"/>
    <numFmt numFmtId="171" formatCode="_(* #,##0_);_(* \(#,##0\);_(* &quot;-&quot;??_);_(@_)"/>
    <numFmt numFmtId="172" formatCode="_(&quot;$&quot;* #,##0_);_(&quot;$&quot;* \(#,##0\);_(&quot;$&quot;* &quot;-&quot;??_);_(@_)"/>
  </numFmts>
  <fonts count="38">
    <font>
      <sz val="10"/>
      <name val="Arial"/>
    </font>
    <font>
      <sz val="10"/>
      <name val="Arial"/>
      <family val="2"/>
    </font>
    <font>
      <sz val="8"/>
      <name val="Arial"/>
      <family val="2"/>
    </font>
    <font>
      <b/>
      <sz val="10"/>
      <name val="Arial"/>
      <family val="2"/>
    </font>
    <font>
      <sz val="14"/>
      <name val="Arial"/>
      <family val="2"/>
    </font>
    <font>
      <b/>
      <sz val="14"/>
      <color indexed="10"/>
      <name val="Arial"/>
      <family val="2"/>
    </font>
    <font>
      <sz val="12"/>
      <name val="Arial"/>
      <family val="2"/>
    </font>
    <font>
      <sz val="10"/>
      <name val="Arial"/>
      <family val="2"/>
    </font>
    <font>
      <sz val="14"/>
      <color indexed="10"/>
      <name val="Arial"/>
      <family val="2"/>
    </font>
    <font>
      <b/>
      <sz val="12"/>
      <color indexed="18"/>
      <name val="Arial"/>
      <family val="2"/>
    </font>
    <font>
      <b/>
      <sz val="12"/>
      <name val="Arial"/>
      <family val="2"/>
    </font>
    <font>
      <b/>
      <sz val="12"/>
      <color indexed="62"/>
      <name val="Arial"/>
      <family val="2"/>
    </font>
    <font>
      <sz val="11"/>
      <name val="Arial"/>
      <family val="2"/>
    </font>
    <font>
      <b/>
      <sz val="12"/>
      <color indexed="10"/>
      <name val="Arial"/>
      <family val="2"/>
    </font>
    <font>
      <sz val="10"/>
      <name val="Arial Unicode MS"/>
      <family val="2"/>
    </font>
    <font>
      <sz val="10"/>
      <name val="Trebuchet MS"/>
      <family val="2"/>
    </font>
    <font>
      <sz val="9"/>
      <color indexed="81"/>
      <name val="Tahoma"/>
      <family val="2"/>
    </font>
    <font>
      <sz val="14"/>
      <color indexed="30"/>
      <name val="Arial"/>
      <family val="2"/>
    </font>
    <font>
      <sz val="12"/>
      <color rgb="FFFF0000"/>
      <name val="Arial"/>
      <family val="2"/>
    </font>
    <font>
      <sz val="12"/>
      <color theme="0"/>
      <name val="Arial"/>
      <family val="2"/>
    </font>
    <font>
      <sz val="10"/>
      <color theme="0"/>
      <name val="Arial"/>
      <family val="2"/>
    </font>
    <font>
      <b/>
      <sz val="12"/>
      <color theme="0"/>
      <name val="Arial"/>
      <family val="2"/>
    </font>
    <font>
      <sz val="11"/>
      <color rgb="FF0070C0"/>
      <name val="Arial"/>
      <family val="2"/>
    </font>
    <font>
      <b/>
      <sz val="10"/>
      <color rgb="FFFFFFFF"/>
      <name val="Trebuchet MS"/>
      <family val="2"/>
    </font>
    <font>
      <sz val="22"/>
      <name val="Arial"/>
      <family val="2"/>
    </font>
    <font>
      <sz val="20"/>
      <name val="Arial"/>
      <family val="2"/>
    </font>
    <font>
      <u/>
      <sz val="10"/>
      <color theme="10"/>
      <name val="Arial"/>
      <family val="2"/>
    </font>
    <font>
      <sz val="9"/>
      <name val="Arial"/>
      <family val="2"/>
    </font>
    <font>
      <b/>
      <sz val="12"/>
      <color rgb="FFFF0000"/>
      <name val="Arial"/>
      <family val="2"/>
    </font>
    <font>
      <sz val="12"/>
      <color theme="1"/>
      <name val="Arial"/>
      <family val="2"/>
    </font>
    <font>
      <b/>
      <sz val="14"/>
      <name val="Arial"/>
      <family val="2"/>
    </font>
    <font>
      <b/>
      <sz val="16"/>
      <color indexed="18"/>
      <name val="Arial"/>
      <family val="2"/>
    </font>
    <font>
      <sz val="16"/>
      <name val="Arial"/>
      <family val="2"/>
    </font>
    <font>
      <sz val="12"/>
      <color rgb="FF222222"/>
      <name val="Tahoma"/>
      <family val="2"/>
    </font>
    <font>
      <u/>
      <sz val="12"/>
      <color theme="10"/>
      <name val="Arial"/>
      <family val="2"/>
    </font>
    <font>
      <sz val="14"/>
      <color rgb="FFFF0000"/>
      <name val="Arial"/>
      <family val="2"/>
    </font>
    <font>
      <sz val="8"/>
      <color rgb="FFFF0000"/>
      <name val="Arial"/>
      <family val="2"/>
    </font>
    <font>
      <b/>
      <sz val="14"/>
      <color rgb="FFFF0000"/>
      <name val="Arial"/>
      <family val="2"/>
    </font>
  </fonts>
  <fills count="12">
    <fill>
      <patternFill patternType="none"/>
    </fill>
    <fill>
      <patternFill patternType="gray125"/>
    </fill>
    <fill>
      <patternFill patternType="solid">
        <fgColor indexed="22"/>
        <bgColor indexed="64"/>
      </patternFill>
    </fill>
    <fill>
      <patternFill patternType="solid">
        <fgColor theme="3" tint="0.79998168889431442"/>
        <bgColor indexed="64"/>
      </patternFill>
    </fill>
    <fill>
      <patternFill patternType="solid">
        <fgColor theme="1"/>
        <bgColor indexed="64"/>
      </patternFill>
    </fill>
    <fill>
      <patternFill patternType="solid">
        <fgColor rgb="FFF1E9CF"/>
        <bgColor indexed="64"/>
      </patternFill>
    </fill>
    <fill>
      <patternFill patternType="solid">
        <fgColor rgb="FFFFFFFF"/>
        <bgColor indexed="64"/>
      </patternFill>
    </fill>
    <fill>
      <patternFill patternType="solid">
        <fgColor rgb="FF336694"/>
        <bgColor indexed="64"/>
      </patternFill>
    </fill>
    <fill>
      <patternFill patternType="solid">
        <fgColor rgb="FFFFFF00"/>
        <bgColor indexed="64"/>
      </patternFill>
    </fill>
    <fill>
      <patternFill patternType="solid">
        <fgColor theme="9" tint="-0.249977111117893"/>
        <bgColor indexed="64"/>
      </patternFill>
    </fill>
    <fill>
      <patternFill patternType="solid">
        <fgColor rgb="FF92D050"/>
        <bgColor indexed="64"/>
      </patternFill>
    </fill>
    <fill>
      <patternFill patternType="solid">
        <fgColor theme="2" tint="-9.9978637043366805E-2"/>
        <bgColor indexed="64"/>
      </patternFill>
    </fill>
  </fills>
  <borders count="50">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0" fontId="26" fillId="0" borderId="0" applyNumberFormat="0" applyFill="0" applyBorder="0" applyAlignment="0" applyProtection="0"/>
    <xf numFmtId="44" fontId="1" fillId="0" borderId="0" applyFont="0" applyFill="0" applyBorder="0" applyAlignment="0" applyProtection="0"/>
  </cellStyleXfs>
  <cellXfs count="282">
    <xf numFmtId="0" fontId="0" fillId="0" borderId="0" xfId="0"/>
    <xf numFmtId="0" fontId="0" fillId="0" borderId="0" xfId="0" applyAlignment="1">
      <alignment horizontal="left"/>
    </xf>
    <xf numFmtId="164" fontId="0" fillId="0" borderId="0" xfId="0" applyNumberFormat="1" applyAlignment="1">
      <alignment horizontal="left"/>
    </xf>
    <xf numFmtId="0" fontId="0" fillId="0" borderId="0" xfId="0" applyFill="1" applyAlignment="1">
      <alignment horizontal="left"/>
    </xf>
    <xf numFmtId="165" fontId="0" fillId="0" borderId="0" xfId="0" applyNumberFormat="1" applyFill="1" applyAlignment="1">
      <alignment horizontal="left"/>
    </xf>
    <xf numFmtId="164" fontId="0" fillId="0" borderId="0" xfId="0" applyNumberFormat="1" applyFill="1" applyAlignment="1">
      <alignment horizontal="left"/>
    </xf>
    <xf numFmtId="0" fontId="3" fillId="2" borderId="0" xfId="0" applyFont="1" applyFill="1" applyAlignment="1">
      <alignment horizontal="left"/>
    </xf>
    <xf numFmtId="0" fontId="0" fillId="2" borderId="0" xfId="0" applyFill="1" applyAlignment="1">
      <alignment horizontal="left"/>
    </xf>
    <xf numFmtId="0" fontId="0" fillId="0" borderId="1" xfId="0" applyBorder="1" applyAlignment="1">
      <alignment horizontal="left"/>
    </xf>
    <xf numFmtId="164" fontId="0" fillId="0" borderId="1" xfId="0" applyNumberFormat="1" applyBorder="1" applyAlignment="1">
      <alignment horizontal="left"/>
    </xf>
    <xf numFmtId="2" fontId="0" fillId="0" borderId="0" xfId="0" quotePrefix="1" applyNumberFormat="1" applyFill="1" applyAlignment="1">
      <alignment horizontal="left"/>
    </xf>
    <xf numFmtId="0" fontId="3" fillId="0" borderId="0" xfId="0" applyFont="1" applyAlignment="1">
      <alignment horizontal="center" wrapText="1"/>
    </xf>
    <xf numFmtId="0" fontId="4" fillId="0" borderId="0" xfId="0" applyFont="1"/>
    <xf numFmtId="0" fontId="4" fillId="0" borderId="0" xfId="0" applyFont="1" applyAlignment="1">
      <alignment vertical="center"/>
    </xf>
    <xf numFmtId="166" fontId="4" fillId="0" borderId="0" xfId="0" applyNumberFormat="1" applyFont="1"/>
    <xf numFmtId="0" fontId="4" fillId="0" borderId="0" xfId="0" applyFont="1" applyFill="1"/>
    <xf numFmtId="0" fontId="4" fillId="0" borderId="0" xfId="0" applyFont="1" applyFill="1" applyAlignment="1">
      <alignment vertical="center"/>
    </xf>
    <xf numFmtId="166" fontId="4" fillId="0" borderId="0" xfId="0" applyNumberFormat="1" applyFont="1" applyFill="1"/>
    <xf numFmtId="20" fontId="7" fillId="0" borderId="0" xfId="0" applyNumberFormat="1" applyFont="1" applyFill="1"/>
    <xf numFmtId="0" fontId="8" fillId="0" borderId="0" xfId="0" applyFont="1" applyFill="1" applyBorder="1" applyAlignment="1">
      <alignment horizontal="center"/>
    </xf>
    <xf numFmtId="166" fontId="18" fillId="3" borderId="2" xfId="0" applyNumberFormat="1" applyFont="1" applyFill="1" applyBorder="1" applyAlignment="1">
      <alignment horizontal="center"/>
    </xf>
    <xf numFmtId="0" fontId="10" fillId="3" borderId="3" xfId="0" applyFont="1" applyFill="1" applyBorder="1" applyAlignment="1">
      <alignment vertical="center"/>
    </xf>
    <xf numFmtId="0" fontId="10" fillId="3" borderId="4" xfId="0" applyFont="1" applyFill="1" applyBorder="1" applyAlignment="1">
      <alignment vertical="center"/>
    </xf>
    <xf numFmtId="0" fontId="6" fillId="0" borderId="0" xfId="0" applyFont="1" applyFill="1" applyAlignment="1">
      <alignment vertical="center"/>
    </xf>
    <xf numFmtId="0" fontId="10" fillId="3" borderId="2" xfId="0" applyFont="1" applyFill="1" applyBorder="1" applyAlignment="1">
      <alignment horizontal="center" vertical="center" wrapText="1"/>
    </xf>
    <xf numFmtId="0" fontId="10" fillId="3" borderId="2" xfId="0" applyFont="1" applyFill="1" applyBorder="1" applyAlignment="1">
      <alignment horizontal="center" vertical="center"/>
    </xf>
    <xf numFmtId="166" fontId="10" fillId="3" borderId="5" xfId="0" applyNumberFormat="1" applyFont="1" applyFill="1" applyBorder="1" applyAlignment="1">
      <alignment horizontal="center" vertical="center"/>
    </xf>
    <xf numFmtId="0" fontId="10" fillId="3" borderId="6" xfId="0" applyFont="1" applyFill="1" applyBorder="1" applyAlignment="1">
      <alignment horizontal="center" vertical="center"/>
    </xf>
    <xf numFmtId="0" fontId="6" fillId="0" borderId="7" xfId="0" applyFont="1" applyFill="1" applyBorder="1" applyAlignment="1">
      <alignment horizontal="center" vertical="center"/>
    </xf>
    <xf numFmtId="6" fontId="6" fillId="0" borderId="7" xfId="0" applyNumberFormat="1" applyFont="1" applyFill="1" applyBorder="1" applyAlignment="1">
      <alignment horizontal="center" vertical="center" wrapText="1"/>
    </xf>
    <xf numFmtId="166" fontId="6" fillId="0" borderId="8" xfId="0" applyNumberFormat="1" applyFont="1" applyFill="1" applyBorder="1" applyAlignment="1">
      <alignment horizontal="center" vertical="center"/>
    </xf>
    <xf numFmtId="0" fontId="6" fillId="0" borderId="4"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6" fontId="6" fillId="0" borderId="10" xfId="0" applyNumberFormat="1" applyFont="1" applyFill="1" applyBorder="1" applyAlignment="1">
      <alignment horizontal="center" vertical="center"/>
    </xf>
    <xf numFmtId="166" fontId="6" fillId="0" borderId="11" xfId="0" applyNumberFormat="1" applyFont="1" applyFill="1" applyBorder="1" applyAlignment="1">
      <alignment horizontal="center" vertical="center"/>
    </xf>
    <xf numFmtId="0" fontId="6" fillId="0" borderId="12" xfId="0" applyFont="1" applyFill="1" applyBorder="1" applyAlignment="1">
      <alignment horizontal="center" vertical="center"/>
    </xf>
    <xf numFmtId="6" fontId="6" fillId="0" borderId="10" xfId="0" applyNumberFormat="1" applyFont="1" applyFill="1" applyBorder="1" applyAlignment="1">
      <alignment horizontal="center" vertical="center" wrapText="1"/>
    </xf>
    <xf numFmtId="166" fontId="6" fillId="0" borderId="10" xfId="0" applyNumberFormat="1" applyFont="1" applyFill="1" applyBorder="1" applyAlignment="1">
      <alignment horizontal="center" vertical="center"/>
    </xf>
    <xf numFmtId="0" fontId="6" fillId="0" borderId="13" xfId="0" applyFont="1" applyFill="1" applyBorder="1" applyAlignment="1">
      <alignment horizontal="center" vertical="center"/>
    </xf>
    <xf numFmtId="6" fontId="6" fillId="0" borderId="13" xfId="0" applyNumberFormat="1" applyFont="1" applyFill="1" applyBorder="1" applyAlignment="1">
      <alignment horizontal="center" vertical="center"/>
    </xf>
    <xf numFmtId="166" fontId="6" fillId="0" borderId="14" xfId="0" applyNumberFormat="1" applyFont="1" applyFill="1" applyBorder="1" applyAlignment="1">
      <alignment horizontal="center" vertical="center"/>
    </xf>
    <xf numFmtId="0" fontId="6" fillId="0" borderId="15" xfId="0" applyFont="1" applyFill="1" applyBorder="1" applyAlignment="1">
      <alignment horizontal="center" vertical="center"/>
    </xf>
    <xf numFmtId="0" fontId="5" fillId="0" borderId="0" xfId="0" applyFont="1" applyAlignment="1">
      <alignment vertical="center"/>
    </xf>
    <xf numFmtId="0" fontId="14" fillId="0" borderId="0" xfId="0" applyFont="1"/>
    <xf numFmtId="2" fontId="4" fillId="0" borderId="0" xfId="0" applyNumberFormat="1" applyFont="1"/>
    <xf numFmtId="0" fontId="4" fillId="0" borderId="0" xfId="0" applyFont="1" applyFill="1" applyBorder="1" applyAlignment="1">
      <alignment horizontal="center"/>
    </xf>
    <xf numFmtId="0" fontId="6" fillId="0" borderId="0" xfId="0" applyFont="1" applyFill="1" applyBorder="1" applyAlignment="1">
      <alignment horizontal="center"/>
    </xf>
    <xf numFmtId="169" fontId="6" fillId="0" borderId="16" xfId="0" applyNumberFormat="1" applyFont="1" applyFill="1" applyBorder="1" applyAlignment="1">
      <alignment vertical="center"/>
    </xf>
    <xf numFmtId="164" fontId="6" fillId="0" borderId="17" xfId="0" applyNumberFormat="1" applyFont="1" applyFill="1" applyBorder="1" applyAlignment="1">
      <alignment horizontal="right" vertical="center"/>
    </xf>
    <xf numFmtId="169" fontId="6" fillId="0" borderId="18" xfId="0" applyNumberFormat="1" applyFont="1" applyFill="1" applyBorder="1" applyAlignment="1">
      <alignment vertical="center"/>
    </xf>
    <xf numFmtId="164" fontId="6" fillId="0" borderId="19" xfId="0" applyNumberFormat="1" applyFont="1" applyFill="1" applyBorder="1" applyAlignment="1">
      <alignment horizontal="right" vertical="center"/>
    </xf>
    <xf numFmtId="9" fontId="12" fillId="0" borderId="0" xfId="0" applyNumberFormat="1" applyFont="1" applyBorder="1" applyAlignment="1">
      <alignment horizontal="center" vertical="center"/>
    </xf>
    <xf numFmtId="0" fontId="12" fillId="0" borderId="0" xfId="0" applyFont="1" applyBorder="1" applyAlignment="1">
      <alignment horizontal="center" vertical="center"/>
    </xf>
    <xf numFmtId="0" fontId="6" fillId="3" borderId="20" xfId="0" applyFont="1" applyFill="1" applyBorder="1" applyAlignment="1">
      <alignment horizontal="center" vertical="center"/>
    </xf>
    <xf numFmtId="0" fontId="12" fillId="0" borderId="0" xfId="0" applyFont="1" applyBorder="1" applyAlignment="1">
      <alignment horizontal="center" vertical="center" wrapText="1"/>
    </xf>
    <xf numFmtId="0" fontId="0" fillId="0" borderId="0" xfId="0" applyFill="1" applyAlignment="1">
      <alignment horizontal="left" vertical="center"/>
    </xf>
    <xf numFmtId="167" fontId="13" fillId="0" borderId="4" xfId="0" applyNumberFormat="1" applyFont="1" applyFill="1" applyBorder="1" applyAlignment="1">
      <alignment horizontal="center" vertical="center"/>
    </xf>
    <xf numFmtId="9" fontId="7" fillId="0" borderId="0" xfId="0" applyNumberFormat="1" applyFont="1" applyBorder="1" applyAlignment="1">
      <alignment horizontal="left" vertical="center"/>
    </xf>
    <xf numFmtId="20" fontId="19" fillId="4" borderId="21" xfId="0" applyNumberFormat="1" applyFont="1" applyFill="1" applyBorder="1" applyAlignment="1">
      <alignment horizontal="center" vertical="center"/>
    </xf>
    <xf numFmtId="20" fontId="6" fillId="0" borderId="16" xfId="0" quotePrefix="1" applyNumberFormat="1" applyFont="1" applyFill="1" applyBorder="1" applyAlignment="1">
      <alignment horizontal="center" vertical="center"/>
    </xf>
    <xf numFmtId="164" fontId="7" fillId="0" borderId="16" xfId="0" applyNumberFormat="1" applyFont="1" applyBorder="1" applyAlignment="1">
      <alignment horizontal="center" vertical="center"/>
    </xf>
    <xf numFmtId="18" fontId="20" fillId="4" borderId="16" xfId="0" quotePrefix="1" applyNumberFormat="1" applyFont="1" applyFill="1" applyBorder="1" applyAlignment="1">
      <alignment horizontal="center" vertical="center"/>
    </xf>
    <xf numFmtId="165" fontId="0" fillId="0" borderId="0" xfId="0" applyNumberFormat="1" applyFill="1" applyAlignment="1">
      <alignment horizontal="left" vertical="center"/>
    </xf>
    <xf numFmtId="170" fontId="0" fillId="0" borderId="0" xfId="1" applyNumberFormat="1" applyFont="1" applyFill="1" applyAlignment="1">
      <alignment horizontal="left" vertical="center"/>
    </xf>
    <xf numFmtId="171" fontId="0" fillId="0" borderId="0" xfId="1" applyNumberFormat="1" applyFont="1" applyFill="1" applyAlignment="1">
      <alignment horizontal="left" vertical="center"/>
    </xf>
    <xf numFmtId="167" fontId="13" fillId="0" borderId="10" xfId="0" applyNumberFormat="1" applyFont="1" applyFill="1" applyBorder="1" applyAlignment="1">
      <alignment horizontal="center" vertical="center"/>
    </xf>
    <xf numFmtId="18" fontId="4" fillId="0" borderId="0" xfId="0" applyNumberFormat="1" applyFont="1" applyAlignment="1">
      <alignment vertical="center"/>
    </xf>
    <xf numFmtId="167" fontId="13" fillId="0" borderId="13" xfId="0" applyNumberFormat="1" applyFont="1" applyFill="1" applyBorder="1" applyAlignment="1">
      <alignment horizontal="center" vertical="center"/>
    </xf>
    <xf numFmtId="166" fontId="6" fillId="0" borderId="0" xfId="0" applyNumberFormat="1" applyFont="1" applyFill="1" applyAlignment="1">
      <alignment vertical="center"/>
    </xf>
    <xf numFmtId="0" fontId="10" fillId="3" borderId="2" xfId="0" applyFont="1" applyFill="1" applyBorder="1" applyAlignment="1">
      <alignment vertical="center"/>
    </xf>
    <xf numFmtId="0" fontId="6" fillId="3" borderId="20" xfId="0" applyFont="1" applyFill="1" applyBorder="1" applyAlignment="1">
      <alignment vertical="center"/>
    </xf>
    <xf numFmtId="0" fontId="6" fillId="3" borderId="22" xfId="0" applyFont="1" applyFill="1" applyBorder="1" applyAlignment="1">
      <alignment horizontal="center" vertical="center"/>
    </xf>
    <xf numFmtId="166" fontId="6" fillId="3" borderId="22" xfId="0" applyNumberFormat="1" applyFont="1" applyFill="1" applyBorder="1" applyAlignment="1">
      <alignment vertical="center"/>
    </xf>
    <xf numFmtId="0" fontId="6" fillId="3" borderId="23" xfId="0" applyFont="1" applyFill="1" applyBorder="1" applyAlignment="1">
      <alignment vertical="center"/>
    </xf>
    <xf numFmtId="0" fontId="21" fillId="4" borderId="23" xfId="0" applyFont="1" applyFill="1" applyBorder="1" applyAlignment="1">
      <alignment horizontal="center" vertical="center"/>
    </xf>
    <xf numFmtId="164" fontId="6" fillId="0" borderId="24" xfId="0" applyNumberFormat="1" applyFont="1" applyFill="1" applyBorder="1" applyAlignment="1" applyProtection="1">
      <alignment horizontal="right" vertical="center"/>
      <protection locked="0"/>
    </xf>
    <xf numFmtId="1" fontId="10" fillId="0" borderId="16" xfId="0" applyNumberFormat="1" applyFont="1" applyFill="1" applyBorder="1" applyAlignment="1" applyProtection="1">
      <alignment horizontal="center" vertical="center"/>
      <protection locked="0"/>
    </xf>
    <xf numFmtId="164" fontId="6" fillId="0" borderId="25" xfId="0" applyNumberFormat="1" applyFont="1" applyFill="1" applyBorder="1" applyAlignment="1" applyProtection="1">
      <alignment horizontal="right" vertical="center"/>
      <protection locked="0"/>
    </xf>
    <xf numFmtId="1" fontId="10" fillId="0" borderId="18" xfId="0" applyNumberFormat="1" applyFont="1" applyFill="1" applyBorder="1" applyAlignment="1" applyProtection="1">
      <alignment horizontal="center" vertical="center"/>
      <protection locked="0"/>
    </xf>
    <xf numFmtId="9" fontId="7" fillId="0" borderId="0" xfId="0" applyNumberFormat="1" applyFont="1" applyBorder="1" applyAlignment="1" applyProtection="1">
      <alignment horizontal="left" vertical="center"/>
      <protection locked="0"/>
    </xf>
    <xf numFmtId="0" fontId="10" fillId="3" borderId="8" xfId="0" applyFont="1" applyFill="1" applyBorder="1" applyAlignment="1" applyProtection="1">
      <alignment vertical="center"/>
      <protection locked="0"/>
    </xf>
    <xf numFmtId="0" fontId="10" fillId="3" borderId="6" xfId="0" applyFont="1" applyFill="1" applyBorder="1" applyAlignment="1">
      <alignment horizontal="center" vertical="center" wrapText="1"/>
    </xf>
    <xf numFmtId="0" fontId="4" fillId="0" borderId="0" xfId="0" applyFont="1" applyFill="1" applyAlignment="1">
      <alignment horizontal="left" vertical="center"/>
    </xf>
    <xf numFmtId="167" fontId="13" fillId="0" borderId="4" xfId="0" applyNumberFormat="1" applyFont="1" applyFill="1" applyBorder="1" applyAlignment="1">
      <alignment horizontal="left" vertical="center"/>
    </xf>
    <xf numFmtId="168" fontId="6" fillId="0" borderId="10" xfId="0" applyNumberFormat="1" applyFont="1" applyFill="1" applyBorder="1" applyAlignment="1">
      <alignment horizontal="left" vertical="center"/>
    </xf>
    <xf numFmtId="0" fontId="6" fillId="0" borderId="11" xfId="0" applyFont="1" applyFill="1" applyBorder="1" applyAlignment="1">
      <alignment horizontal="left" vertical="center"/>
    </xf>
    <xf numFmtId="0" fontId="4" fillId="0" borderId="0" xfId="0" applyFont="1" applyAlignment="1">
      <alignment horizontal="left" vertical="center"/>
    </xf>
    <xf numFmtId="167" fontId="13" fillId="0" borderId="10" xfId="0" applyNumberFormat="1" applyFont="1" applyFill="1" applyBorder="1" applyAlignment="1">
      <alignment horizontal="left" vertical="center"/>
    </xf>
    <xf numFmtId="0" fontId="6" fillId="0" borderId="12" xfId="0" applyFont="1" applyFill="1" applyBorder="1" applyAlignment="1">
      <alignment horizontal="left" vertical="center"/>
    </xf>
    <xf numFmtId="6" fontId="6" fillId="0" borderId="10" xfId="0" applyNumberFormat="1" applyFont="1" applyFill="1" applyBorder="1" applyAlignment="1">
      <alignment horizontal="left" vertical="center"/>
    </xf>
    <xf numFmtId="166" fontId="6" fillId="0" borderId="11" xfId="0" applyNumberFormat="1" applyFont="1" applyFill="1" applyBorder="1" applyAlignment="1">
      <alignment horizontal="left" vertical="center"/>
    </xf>
    <xf numFmtId="0" fontId="6" fillId="0" borderId="10" xfId="0" applyFont="1" applyFill="1" applyBorder="1" applyAlignment="1">
      <alignment horizontal="left" vertical="center"/>
    </xf>
    <xf numFmtId="0" fontId="6" fillId="0" borderId="10" xfId="0" applyFont="1" applyFill="1" applyBorder="1" applyAlignment="1">
      <alignment horizontal="left" vertical="center" wrapText="1"/>
    </xf>
    <xf numFmtId="167" fontId="13" fillId="0" borderId="13" xfId="0" applyNumberFormat="1" applyFont="1" applyFill="1" applyBorder="1" applyAlignment="1">
      <alignment horizontal="left" vertical="center"/>
    </xf>
    <xf numFmtId="164" fontId="6" fillId="0" borderId="26" xfId="0" applyNumberFormat="1" applyFont="1" applyFill="1" applyBorder="1" applyAlignment="1" applyProtection="1">
      <alignment horizontal="right" vertical="center"/>
      <protection locked="0"/>
    </xf>
    <xf numFmtId="1" fontId="10" fillId="0" borderId="27" xfId="0" applyNumberFormat="1" applyFont="1" applyFill="1" applyBorder="1" applyAlignment="1" applyProtection="1">
      <alignment horizontal="center" vertical="center"/>
      <protection locked="0"/>
    </xf>
    <xf numFmtId="169" fontId="6" fillId="0" borderId="27" xfId="0" applyNumberFormat="1" applyFont="1" applyFill="1" applyBorder="1" applyAlignment="1">
      <alignment vertical="center"/>
    </xf>
    <xf numFmtId="164" fontId="6" fillId="0" borderId="28" xfId="0" applyNumberFormat="1" applyFont="1" applyFill="1" applyBorder="1" applyAlignment="1">
      <alignment horizontal="right" vertical="center"/>
    </xf>
    <xf numFmtId="9" fontId="7" fillId="0" borderId="29" xfId="0" applyNumberFormat="1" applyFont="1" applyBorder="1" applyAlignment="1" applyProtection="1">
      <alignment horizontal="left" vertical="center"/>
      <protection locked="0"/>
    </xf>
    <xf numFmtId="20" fontId="19" fillId="4" borderId="30" xfId="0" applyNumberFormat="1" applyFont="1" applyFill="1" applyBorder="1" applyAlignment="1">
      <alignment horizontal="center" vertical="center"/>
    </xf>
    <xf numFmtId="20" fontId="6" fillId="0" borderId="27" xfId="0" quotePrefix="1" applyNumberFormat="1" applyFont="1" applyFill="1" applyBorder="1" applyAlignment="1">
      <alignment horizontal="center" vertical="center"/>
    </xf>
    <xf numFmtId="164" fontId="7" fillId="0" borderId="27" xfId="0" applyNumberFormat="1" applyFont="1" applyBorder="1" applyAlignment="1">
      <alignment horizontal="center" vertical="center"/>
    </xf>
    <xf numFmtId="18" fontId="20" fillId="4" borderId="27" xfId="0" quotePrefix="1" applyNumberFormat="1" applyFont="1" applyFill="1" applyBorder="1" applyAlignment="1">
      <alignment horizontal="center" vertical="center"/>
    </xf>
    <xf numFmtId="9" fontId="12" fillId="0" borderId="17" xfId="0" applyNumberFormat="1" applyFont="1" applyBorder="1" applyAlignment="1" applyProtection="1">
      <alignment horizontal="center" vertical="center"/>
      <protection locked="0"/>
    </xf>
    <xf numFmtId="9" fontId="7" fillId="0" borderId="31" xfId="0" applyNumberFormat="1" applyFont="1" applyBorder="1" applyAlignment="1" applyProtection="1">
      <alignment horizontal="left" vertical="center"/>
      <protection locked="0"/>
    </xf>
    <xf numFmtId="20" fontId="19" fillId="4" borderId="32" xfId="0" applyNumberFormat="1" applyFont="1" applyFill="1" applyBorder="1" applyAlignment="1">
      <alignment horizontal="center" vertical="center"/>
    </xf>
    <xf numFmtId="20" fontId="6" fillId="0" borderId="18" xfId="0" quotePrefix="1" applyNumberFormat="1" applyFont="1" applyFill="1" applyBorder="1" applyAlignment="1">
      <alignment horizontal="center" vertical="center"/>
    </xf>
    <xf numFmtId="164" fontId="7" fillId="0" borderId="18" xfId="0" applyNumberFormat="1" applyFont="1" applyBorder="1" applyAlignment="1">
      <alignment horizontal="center" vertical="center"/>
    </xf>
    <xf numFmtId="18" fontId="20" fillId="4" borderId="18" xfId="0" quotePrefix="1" applyNumberFormat="1" applyFont="1" applyFill="1" applyBorder="1" applyAlignment="1">
      <alignment horizontal="center" vertical="center"/>
    </xf>
    <xf numFmtId="9" fontId="12" fillId="0" borderId="19" xfId="0" applyNumberFormat="1" applyFont="1" applyBorder="1" applyAlignment="1" applyProtection="1">
      <alignment horizontal="center" vertical="center"/>
      <protection locked="0"/>
    </xf>
    <xf numFmtId="0" fontId="22" fillId="0" borderId="33" xfId="0" applyFont="1" applyBorder="1" applyAlignment="1">
      <alignment horizontal="center" vertical="center" wrapText="1"/>
    </xf>
    <xf numFmtId="0" fontId="22" fillId="0" borderId="22" xfId="0" applyFont="1" applyBorder="1" applyAlignment="1">
      <alignment horizontal="center" vertical="center" wrapText="1"/>
    </xf>
    <xf numFmtId="0" fontId="1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5" fillId="5" borderId="0" xfId="0" applyFont="1" applyFill="1" applyAlignment="1">
      <alignment vertical="center" wrapText="1"/>
    </xf>
    <xf numFmtId="18" fontId="15" fillId="5" borderId="0" xfId="0" applyNumberFormat="1" applyFont="1" applyFill="1" applyAlignment="1">
      <alignment horizontal="right" vertical="center" wrapText="1"/>
    </xf>
    <xf numFmtId="0" fontId="15" fillId="6" borderId="0" xfId="0" applyFont="1" applyFill="1" applyAlignment="1">
      <alignment vertical="center" wrapText="1"/>
    </xf>
    <xf numFmtId="18" fontId="15" fillId="6" borderId="0" xfId="0" applyNumberFormat="1" applyFont="1" applyFill="1" applyAlignment="1">
      <alignment horizontal="right" vertical="center" wrapText="1"/>
    </xf>
    <xf numFmtId="0" fontId="6" fillId="0" borderId="26" xfId="0" applyNumberFormat="1" applyFont="1" applyFill="1" applyBorder="1" applyAlignment="1" applyProtection="1">
      <alignment horizontal="center" vertical="center"/>
      <protection locked="0"/>
    </xf>
    <xf numFmtId="0" fontId="11" fillId="0" borderId="28" xfId="0" applyNumberFormat="1" applyFont="1" applyFill="1" applyBorder="1" applyAlignment="1" applyProtection="1">
      <alignment horizontal="center" vertical="center"/>
      <protection locked="0"/>
    </xf>
    <xf numFmtId="0" fontId="6" fillId="0" borderId="26" xfId="0" quotePrefix="1" applyNumberFormat="1" applyFont="1" applyFill="1" applyBorder="1" applyAlignment="1" applyProtection="1">
      <alignment horizontal="center" vertical="center"/>
      <protection locked="0"/>
    </xf>
    <xf numFmtId="0" fontId="6" fillId="0" borderId="24" xfId="0" applyNumberFormat="1" applyFont="1" applyFill="1" applyBorder="1" applyAlignment="1" applyProtection="1">
      <alignment horizontal="center" vertical="center"/>
      <protection locked="0"/>
    </xf>
    <xf numFmtId="0" fontId="11" fillId="0" borderId="17" xfId="0" applyNumberFormat="1" applyFont="1" applyFill="1" applyBorder="1" applyAlignment="1" applyProtection="1">
      <alignment horizontal="center" vertical="center"/>
      <protection locked="0"/>
    </xf>
    <xf numFmtId="0" fontId="6" fillId="0" borderId="34" xfId="0" quotePrefix="1" applyNumberFormat="1" applyFont="1" applyFill="1" applyBorder="1" applyAlignment="1" applyProtection="1">
      <alignment horizontal="center" vertical="center"/>
      <protection locked="0"/>
    </xf>
    <xf numFmtId="0" fontId="6" fillId="0" borderId="25" xfId="0" applyNumberFormat="1" applyFont="1" applyFill="1" applyBorder="1" applyAlignment="1" applyProtection="1">
      <alignment horizontal="center" vertical="center"/>
      <protection locked="0"/>
    </xf>
    <xf numFmtId="0" fontId="11" fillId="0" borderId="19" xfId="0" applyNumberFormat="1" applyFont="1" applyFill="1" applyBorder="1" applyAlignment="1" applyProtection="1">
      <alignment horizontal="center" vertical="center"/>
      <protection locked="0"/>
    </xf>
    <xf numFmtId="0" fontId="4" fillId="0" borderId="0" xfId="0" applyFont="1" applyAlignment="1">
      <alignment horizontal="center"/>
    </xf>
    <xf numFmtId="164" fontId="18" fillId="0" borderId="24" xfId="0" applyNumberFormat="1" applyFont="1" applyFill="1" applyBorder="1" applyAlignment="1" applyProtection="1">
      <alignment horizontal="right" vertical="center"/>
      <protection locked="0"/>
    </xf>
    <xf numFmtId="0" fontId="6" fillId="0" borderId="4" xfId="0" applyFont="1" applyFill="1" applyBorder="1" applyAlignment="1" applyProtection="1">
      <alignment vertical="center" wrapText="1"/>
      <protection locked="0"/>
    </xf>
    <xf numFmtId="0" fontId="6" fillId="0" borderId="10" xfId="0" applyFont="1" applyFill="1" applyBorder="1" applyAlignment="1" applyProtection="1">
      <alignment vertical="center" wrapText="1"/>
      <protection locked="0"/>
    </xf>
    <xf numFmtId="0" fontId="6" fillId="0" borderId="13" xfId="0" applyFont="1" applyFill="1" applyBorder="1" applyAlignment="1" applyProtection="1">
      <alignment vertical="center" wrapText="1"/>
      <protection locked="0"/>
    </xf>
    <xf numFmtId="9" fontId="12" fillId="0" borderId="35" xfId="0" applyNumberFormat="1" applyFont="1" applyBorder="1" applyAlignment="1" applyProtection="1">
      <alignment horizontal="center" vertical="center"/>
      <protection locked="0"/>
    </xf>
    <xf numFmtId="0" fontId="24" fillId="0" borderId="0" xfId="0" applyFont="1" applyAlignment="1"/>
    <xf numFmtId="0" fontId="25" fillId="0" borderId="0" xfId="0" applyFont="1"/>
    <xf numFmtId="0" fontId="25" fillId="0" borderId="0" xfId="0" applyFont="1" applyAlignment="1">
      <alignment horizontal="center"/>
    </xf>
    <xf numFmtId="0" fontId="4" fillId="0" borderId="24" xfId="0" applyFont="1" applyBorder="1"/>
    <xf numFmtId="0" fontId="4" fillId="0" borderId="16" xfId="0" applyFont="1" applyBorder="1"/>
    <xf numFmtId="0" fontId="4" fillId="0" borderId="16" xfId="0" applyFont="1" applyBorder="1" applyAlignment="1">
      <alignment horizontal="center"/>
    </xf>
    <xf numFmtId="0" fontId="4" fillId="0" borderId="25" xfId="0" applyFont="1" applyBorder="1"/>
    <xf numFmtId="0" fontId="4" fillId="0" borderId="18" xfId="0" applyFont="1" applyBorder="1"/>
    <xf numFmtId="0" fontId="4" fillId="0" borderId="18" xfId="0" applyFont="1" applyBorder="1" applyAlignment="1">
      <alignment horizontal="center"/>
    </xf>
    <xf numFmtId="0" fontId="6" fillId="0" borderId="10" xfId="0" applyFont="1" applyFill="1" applyBorder="1" applyAlignment="1" applyProtection="1">
      <alignment horizontal="left" wrapText="1"/>
      <protection locked="0"/>
    </xf>
    <xf numFmtId="168" fontId="6" fillId="0" borderId="4" xfId="0" applyNumberFormat="1" applyFont="1" applyFill="1" applyBorder="1" applyAlignment="1" applyProtection="1">
      <alignment horizontal="center" vertical="center"/>
      <protection locked="0"/>
    </xf>
    <xf numFmtId="168" fontId="6" fillId="0" borderId="10" xfId="0" applyNumberFormat="1" applyFont="1" applyFill="1" applyBorder="1" applyAlignment="1">
      <alignment horizontal="center" vertical="center"/>
    </xf>
    <xf numFmtId="168" fontId="6" fillId="0" borderId="13" xfId="0" applyNumberFormat="1" applyFont="1" applyFill="1" applyBorder="1" applyAlignment="1">
      <alignment horizontal="center" vertical="center"/>
    </xf>
    <xf numFmtId="166" fontId="4" fillId="0" borderId="16" xfId="0" applyNumberFormat="1" applyFont="1" applyBorder="1" applyAlignment="1">
      <alignment horizontal="center"/>
    </xf>
    <xf numFmtId="166" fontId="4" fillId="0" borderId="16" xfId="0" quotePrefix="1" applyNumberFormat="1" applyFont="1" applyBorder="1" applyAlignment="1">
      <alignment horizontal="center"/>
    </xf>
    <xf numFmtId="166" fontId="4" fillId="0" borderId="18" xfId="0" applyNumberFormat="1" applyFont="1" applyBorder="1" applyAlignment="1">
      <alignment horizontal="center"/>
    </xf>
    <xf numFmtId="0" fontId="6" fillId="0" borderId="11" xfId="0" applyFont="1" applyFill="1" applyBorder="1" applyAlignment="1">
      <alignment horizontal="left" vertical="center" wrapText="1"/>
    </xf>
    <xf numFmtId="44" fontId="4" fillId="0" borderId="0" xfId="3" applyFont="1" applyAlignment="1">
      <alignment horizontal="left" vertical="center"/>
    </xf>
    <xf numFmtId="172" fontId="4" fillId="0" borderId="0" xfId="3" applyNumberFormat="1" applyFont="1" applyAlignment="1">
      <alignment horizontal="left" vertical="center"/>
    </xf>
    <xf numFmtId="171" fontId="4" fillId="0" borderId="0" xfId="1" applyNumberFormat="1" applyFont="1" applyAlignment="1">
      <alignment horizontal="center" vertical="center"/>
    </xf>
    <xf numFmtId="0" fontId="12" fillId="0" borderId="0" xfId="0" applyFont="1" applyAlignment="1">
      <alignment horizontal="right" vertical="center" indent="1"/>
    </xf>
    <xf numFmtId="0" fontId="7" fillId="0" borderId="0" xfId="0" applyFont="1" applyAlignment="1">
      <alignment horizontal="left" vertical="center" wrapText="1"/>
    </xf>
    <xf numFmtId="0" fontId="27" fillId="0" borderId="0" xfId="0" applyFont="1" applyAlignment="1">
      <alignment horizontal="left" vertical="center" wrapText="1"/>
    </xf>
    <xf numFmtId="0" fontId="4" fillId="8" borderId="0" xfId="0" applyFont="1" applyFill="1" applyAlignment="1">
      <alignment horizontal="left" vertical="center"/>
    </xf>
    <xf numFmtId="0" fontId="28" fillId="0" borderId="24" xfId="0" applyNumberFormat="1" applyFont="1" applyFill="1" applyBorder="1" applyAlignment="1" applyProtection="1">
      <alignment horizontal="center" vertical="center"/>
      <protection locked="0"/>
    </xf>
    <xf numFmtId="0" fontId="10" fillId="3" borderId="5" xfId="0" applyFont="1" applyFill="1" applyBorder="1" applyAlignment="1">
      <alignment vertical="center"/>
    </xf>
    <xf numFmtId="0" fontId="10" fillId="3" borderId="38" xfId="0" applyFont="1" applyFill="1" applyBorder="1" applyAlignment="1">
      <alignment vertical="center"/>
    </xf>
    <xf numFmtId="0" fontId="10" fillId="3" borderId="6" xfId="0" applyFont="1" applyFill="1" applyBorder="1" applyAlignment="1">
      <alignment vertical="center"/>
    </xf>
    <xf numFmtId="0" fontId="4" fillId="0" borderId="42" xfId="0" applyFont="1" applyBorder="1" applyAlignment="1">
      <alignment horizontal="center"/>
    </xf>
    <xf numFmtId="0" fontId="4" fillId="0" borderId="43" xfId="0" applyFont="1" applyBorder="1" applyAlignment="1">
      <alignment horizontal="center"/>
    </xf>
    <xf numFmtId="1" fontId="6" fillId="0" borderId="0" xfId="0" applyNumberFormat="1" applyFont="1" applyFill="1" applyAlignment="1">
      <alignment vertical="center"/>
    </xf>
    <xf numFmtId="0" fontId="28" fillId="0" borderId="17" xfId="0" applyNumberFormat="1" applyFont="1" applyFill="1" applyBorder="1" applyAlignment="1" applyProtection="1">
      <alignment horizontal="center" vertical="center"/>
      <protection locked="0"/>
    </xf>
    <xf numFmtId="0" fontId="29" fillId="0" borderId="24" xfId="0" applyNumberFormat="1" applyFont="1" applyFill="1" applyBorder="1" applyAlignment="1" applyProtection="1">
      <alignment horizontal="center" vertical="center"/>
      <protection locked="0"/>
    </xf>
    <xf numFmtId="0" fontId="10" fillId="0" borderId="10" xfId="0" applyFont="1" applyFill="1" applyBorder="1" applyAlignment="1" applyProtection="1">
      <alignment vertical="center" wrapText="1"/>
      <protection locked="0"/>
    </xf>
    <xf numFmtId="0" fontId="10" fillId="0" borderId="4" xfId="0" applyFont="1" applyFill="1" applyBorder="1" applyAlignment="1" applyProtection="1">
      <alignment vertical="center" wrapText="1"/>
      <protection locked="0"/>
    </xf>
    <xf numFmtId="0" fontId="6" fillId="3" borderId="23" xfId="0" applyFont="1" applyFill="1" applyBorder="1" applyAlignment="1">
      <alignment horizontal="center" vertical="center"/>
    </xf>
    <xf numFmtId="166" fontId="6" fillId="3" borderId="22" xfId="0" applyNumberFormat="1" applyFont="1" applyFill="1" applyBorder="1" applyAlignment="1">
      <alignment horizontal="center" vertical="center"/>
    </xf>
    <xf numFmtId="0" fontId="4" fillId="0" borderId="27" xfId="0" applyFont="1" applyBorder="1"/>
    <xf numFmtId="0" fontId="4" fillId="0" borderId="27" xfId="0" applyFont="1" applyBorder="1" applyAlignment="1">
      <alignment horizontal="center"/>
    </xf>
    <xf numFmtId="166" fontId="4" fillId="0" borderId="27" xfId="0" applyNumberFormat="1" applyFont="1" applyBorder="1" applyAlignment="1">
      <alignment horizontal="center"/>
    </xf>
    <xf numFmtId="0" fontId="4" fillId="0" borderId="46" xfId="0" applyFont="1" applyBorder="1" applyAlignment="1">
      <alignment horizontal="center"/>
    </xf>
    <xf numFmtId="0" fontId="10" fillId="0" borderId="20" xfId="0" applyFont="1" applyBorder="1" applyAlignment="1">
      <alignment horizontal="center" vertical="center"/>
    </xf>
    <xf numFmtId="0" fontId="10" fillId="0" borderId="22" xfId="0" applyFont="1" applyBorder="1" applyAlignment="1">
      <alignment horizontal="center" vertical="center"/>
    </xf>
    <xf numFmtId="0" fontId="10" fillId="0" borderId="44" xfId="0" applyFont="1" applyBorder="1" applyAlignment="1">
      <alignment horizontal="center" vertical="center" wrapText="1"/>
    </xf>
    <xf numFmtId="0" fontId="4" fillId="0" borderId="47" xfId="0" applyFont="1" applyBorder="1"/>
    <xf numFmtId="0" fontId="4" fillId="0" borderId="45" xfId="0" applyFont="1" applyBorder="1"/>
    <xf numFmtId="0" fontId="4" fillId="0" borderId="45" xfId="0" applyFont="1" applyBorder="1" applyAlignment="1">
      <alignment horizontal="center"/>
    </xf>
    <xf numFmtId="166" fontId="4" fillId="0" borderId="45" xfId="0" applyNumberFormat="1" applyFont="1" applyBorder="1" applyAlignment="1">
      <alignment horizontal="center"/>
    </xf>
    <xf numFmtId="0" fontId="4" fillId="0" borderId="48" xfId="0" applyFont="1" applyBorder="1" applyAlignment="1">
      <alignment horizontal="center"/>
    </xf>
    <xf numFmtId="0" fontId="1" fillId="0" borderId="0" xfId="0" applyFont="1" applyAlignment="1">
      <alignment horizontal="left" vertical="center" wrapText="1"/>
    </xf>
    <xf numFmtId="0" fontId="1" fillId="0" borderId="0" xfId="0" applyFont="1" applyAlignment="1">
      <alignment horizontal="left" vertical="center"/>
    </xf>
    <xf numFmtId="0" fontId="35" fillId="0" borderId="24" xfId="0" applyFont="1" applyBorder="1"/>
    <xf numFmtId="0" fontId="35" fillId="0" borderId="16" xfId="0" applyFont="1" applyBorder="1"/>
    <xf numFmtId="0" fontId="35" fillId="0" borderId="16" xfId="0" applyFont="1" applyBorder="1" applyAlignment="1">
      <alignment horizontal="center"/>
    </xf>
    <xf numFmtId="0" fontId="6" fillId="0" borderId="27" xfId="0" applyFont="1" applyFill="1" applyBorder="1" applyAlignment="1">
      <alignment wrapText="1"/>
    </xf>
    <xf numFmtId="0" fontId="33" fillId="0" borderId="27" xfId="0" applyFont="1" applyFill="1" applyBorder="1" applyAlignment="1">
      <alignment horizontal="left" vertical="center" wrapText="1"/>
    </xf>
    <xf numFmtId="0" fontId="6" fillId="0" borderId="16" xfId="0" applyFont="1" applyFill="1" applyBorder="1" applyAlignment="1">
      <alignment wrapText="1"/>
    </xf>
    <xf numFmtId="15" fontId="33" fillId="0" borderId="16" xfId="0" applyNumberFormat="1" applyFont="1" applyFill="1" applyBorder="1" applyAlignment="1">
      <alignment horizontal="left" vertical="center" wrapText="1"/>
    </xf>
    <xf numFmtId="0" fontId="34" fillId="0" borderId="16" xfId="2" applyFont="1" applyFill="1" applyBorder="1" applyAlignment="1">
      <alignment horizontal="left" vertical="center" wrapText="1"/>
    </xf>
    <xf numFmtId="0" fontId="33" fillId="0" borderId="16" xfId="0" applyFont="1" applyFill="1" applyBorder="1" applyAlignment="1">
      <alignment horizontal="left" vertical="center" wrapText="1"/>
    </xf>
    <xf numFmtId="0" fontId="6" fillId="0" borderId="45" xfId="0" applyFont="1" applyFill="1" applyBorder="1" applyAlignment="1">
      <alignment wrapText="1"/>
    </xf>
    <xf numFmtId="0" fontId="6" fillId="0" borderId="18" xfId="0" applyFont="1" applyFill="1" applyBorder="1" applyAlignment="1">
      <alignment wrapText="1"/>
    </xf>
    <xf numFmtId="0" fontId="4" fillId="9" borderId="22" xfId="0" applyFont="1" applyFill="1" applyBorder="1" applyAlignment="1">
      <alignment horizontal="center" vertical="center" wrapText="1"/>
    </xf>
    <xf numFmtId="0" fontId="24" fillId="0" borderId="0" xfId="0" applyFont="1" applyAlignment="1">
      <alignment horizontal="center"/>
    </xf>
    <xf numFmtId="168" fontId="6" fillId="11" borderId="4" xfId="0" applyNumberFormat="1" applyFont="1" applyFill="1" applyBorder="1" applyAlignment="1" applyProtection="1">
      <alignment horizontal="center" vertical="center"/>
      <protection locked="0"/>
    </xf>
    <xf numFmtId="22" fontId="0" fillId="0" borderId="0" xfId="0" applyNumberFormat="1"/>
    <xf numFmtId="43" fontId="4" fillId="0" borderId="0" xfId="1" applyFont="1"/>
    <xf numFmtId="43" fontId="4" fillId="0" borderId="0" xfId="1" applyFont="1" applyFill="1" applyBorder="1" applyAlignment="1">
      <alignment horizontal="center"/>
    </xf>
    <xf numFmtId="43" fontId="12" fillId="0" borderId="0" xfId="1" applyFont="1" applyBorder="1" applyAlignment="1">
      <alignment horizontal="center" vertical="center" wrapText="1"/>
    </xf>
    <xf numFmtId="43" fontId="12" fillId="0" borderId="0" xfId="1" applyFont="1" applyBorder="1" applyAlignment="1">
      <alignment horizontal="center" vertical="center"/>
    </xf>
    <xf numFmtId="43" fontId="4" fillId="0" borderId="0" xfId="1" applyFont="1" applyAlignment="1">
      <alignment vertical="center"/>
    </xf>
    <xf numFmtId="0" fontId="24" fillId="0" borderId="0" xfId="0" applyFont="1" applyAlignment="1">
      <alignment horizontal="center"/>
    </xf>
    <xf numFmtId="0" fontId="6" fillId="0" borderId="14" xfId="0" applyFont="1" applyFill="1" applyBorder="1" applyAlignment="1">
      <alignment horizontal="left" vertical="center" wrapText="1"/>
    </xf>
    <xf numFmtId="0" fontId="37" fillId="0" borderId="0" xfId="0" applyFont="1" applyFill="1" applyAlignment="1">
      <alignment vertical="center"/>
    </xf>
    <xf numFmtId="167" fontId="10" fillId="0" borderId="4" xfId="0" applyNumberFormat="1" applyFont="1" applyFill="1" applyBorder="1" applyAlignment="1">
      <alignment horizontal="center" vertical="center"/>
    </xf>
    <xf numFmtId="167" fontId="10" fillId="0" borderId="10" xfId="0" applyNumberFormat="1" applyFont="1" applyFill="1" applyBorder="1" applyAlignment="1">
      <alignment horizontal="center" vertical="center"/>
    </xf>
    <xf numFmtId="167" fontId="10" fillId="0" borderId="13" xfId="0" applyNumberFormat="1" applyFont="1" applyFill="1" applyBorder="1" applyAlignment="1">
      <alignment horizontal="center" vertical="center"/>
    </xf>
    <xf numFmtId="0" fontId="26" fillId="0" borderId="24" xfId="2" applyFill="1" applyBorder="1" applyAlignment="1">
      <alignment horizontal="left" vertical="center" wrapText="1"/>
    </xf>
    <xf numFmtId="0" fontId="26" fillId="0" borderId="16" xfId="2" applyFill="1" applyBorder="1" applyAlignment="1">
      <alignment horizontal="left" vertical="center" wrapText="1"/>
    </xf>
    <xf numFmtId="0" fontId="26" fillId="0" borderId="17" xfId="2"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26" fillId="0" borderId="0" xfId="2"/>
    <xf numFmtId="0" fontId="6" fillId="0" borderId="24" xfId="0" applyFont="1" applyFill="1" applyBorder="1" applyAlignment="1">
      <alignment horizontal="left" vertical="center" wrapText="1"/>
    </xf>
    <xf numFmtId="0" fontId="4" fillId="0" borderId="5" xfId="0" applyFont="1" applyFill="1" applyBorder="1" applyAlignment="1">
      <alignment horizontal="center"/>
    </xf>
    <xf numFmtId="0" fontId="4" fillId="0" borderId="38" xfId="0" applyFont="1" applyFill="1" applyBorder="1" applyAlignment="1">
      <alignment horizontal="center"/>
    </xf>
    <xf numFmtId="0" fontId="4" fillId="0" borderId="6" xfId="0" applyFont="1" applyFill="1" applyBorder="1" applyAlignment="1">
      <alignment horizontal="center"/>
    </xf>
    <xf numFmtId="0" fontId="10" fillId="3" borderId="5" xfId="0" applyFont="1" applyFill="1" applyBorder="1" applyAlignment="1">
      <alignment horizontal="left" vertical="center"/>
    </xf>
    <xf numFmtId="0" fontId="10" fillId="3" borderId="38" xfId="0" applyFont="1" applyFill="1" applyBorder="1" applyAlignment="1">
      <alignment horizontal="left" vertical="center"/>
    </xf>
    <xf numFmtId="0" fontId="10" fillId="3" borderId="6" xfId="0" applyFont="1" applyFill="1" applyBorder="1" applyAlignment="1">
      <alignment horizontal="left" vertical="center"/>
    </xf>
    <xf numFmtId="0" fontId="6" fillId="0" borderId="2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9" fillId="3" borderId="5" xfId="0" applyFont="1" applyFill="1" applyBorder="1" applyAlignment="1" applyProtection="1">
      <alignment horizontal="center"/>
      <protection locked="0"/>
    </xf>
    <xf numFmtId="0" fontId="6" fillId="3" borderId="38" xfId="0" applyFont="1" applyFill="1" applyBorder="1" applyAlignment="1" applyProtection="1">
      <alignment horizontal="center"/>
      <protection locked="0"/>
    </xf>
    <xf numFmtId="0" fontId="6" fillId="3" borderId="6" xfId="0" applyFont="1" applyFill="1" applyBorder="1" applyAlignment="1" applyProtection="1">
      <alignment horizontal="center"/>
      <protection locked="0"/>
    </xf>
    <xf numFmtId="0" fontId="4" fillId="0" borderId="39" xfId="0" applyFont="1" applyFill="1" applyBorder="1" applyAlignment="1">
      <alignment horizontal="center"/>
    </xf>
    <xf numFmtId="0" fontId="4" fillId="0" borderId="29" xfId="0" applyFont="1" applyFill="1" applyBorder="1" applyAlignment="1">
      <alignment horizontal="center"/>
    </xf>
    <xf numFmtId="0" fontId="4" fillId="0" borderId="40" xfId="0" applyFont="1" applyFill="1" applyBorder="1" applyAlignment="1">
      <alignment horizontal="center"/>
    </xf>
    <xf numFmtId="0" fontId="5" fillId="0" borderId="31" xfId="0" applyFont="1" applyFill="1" applyBorder="1" applyAlignment="1">
      <alignment horizontal="center"/>
    </xf>
    <xf numFmtId="0" fontId="6" fillId="0" borderId="36" xfId="0" applyFont="1" applyFill="1" applyBorder="1" applyAlignment="1">
      <alignment horizontal="center"/>
    </xf>
    <xf numFmtId="0" fontId="6" fillId="0" borderId="31" xfId="0" applyFont="1" applyFill="1" applyBorder="1" applyAlignment="1">
      <alignment horizontal="center"/>
    </xf>
    <xf numFmtId="0" fontId="6" fillId="0" borderId="37" xfId="0" applyFont="1" applyFill="1" applyBorder="1" applyAlignment="1">
      <alignment horizontal="center"/>
    </xf>
    <xf numFmtId="0" fontId="9" fillId="3" borderId="5" xfId="0" applyFont="1" applyFill="1" applyBorder="1" applyAlignment="1">
      <alignment horizontal="center"/>
    </xf>
    <xf numFmtId="0" fontId="6" fillId="3" borderId="38" xfId="0" applyFont="1" applyFill="1" applyBorder="1" applyAlignment="1">
      <alignment horizontal="center"/>
    </xf>
    <xf numFmtId="0" fontId="6" fillId="3" borderId="6" xfId="0" applyFont="1" applyFill="1" applyBorder="1" applyAlignment="1">
      <alignment horizontal="center"/>
    </xf>
    <xf numFmtId="0" fontId="18" fillId="3" borderId="5" xfId="0" applyFont="1" applyFill="1" applyBorder="1" applyAlignment="1">
      <alignment horizontal="right"/>
    </xf>
    <xf numFmtId="0" fontId="18" fillId="3" borderId="38" xfId="0" applyFont="1" applyFill="1" applyBorder="1" applyAlignment="1">
      <alignment horizontal="right"/>
    </xf>
    <xf numFmtId="0" fontId="18" fillId="3" borderId="6" xfId="0" applyFont="1" applyFill="1" applyBorder="1" applyAlignment="1">
      <alignment horizontal="right"/>
    </xf>
    <xf numFmtId="0" fontId="6" fillId="3" borderId="20" xfId="0" applyFont="1" applyFill="1" applyBorder="1" applyAlignment="1">
      <alignment horizontal="center"/>
    </xf>
    <xf numFmtId="0" fontId="6" fillId="3" borderId="23" xfId="0" applyFont="1" applyFill="1" applyBorder="1" applyAlignment="1">
      <alignment horizontal="center"/>
    </xf>
    <xf numFmtId="0" fontId="24" fillId="0" borderId="0" xfId="0" applyFont="1" applyAlignment="1">
      <alignment horizontal="center"/>
    </xf>
    <xf numFmtId="0" fontId="12" fillId="9" borderId="0" xfId="0" applyFont="1" applyFill="1" applyBorder="1" applyAlignment="1">
      <alignment horizontal="center"/>
    </xf>
    <xf numFmtId="0" fontId="12" fillId="10" borderId="0" xfId="0" applyFont="1" applyFill="1" applyBorder="1" applyAlignment="1">
      <alignment horizontal="center"/>
    </xf>
    <xf numFmtId="0" fontId="36" fillId="3" borderId="5" xfId="0" applyFont="1" applyFill="1" applyBorder="1" applyAlignment="1">
      <alignment horizontal="right"/>
    </xf>
    <xf numFmtId="0" fontId="36" fillId="3" borderId="38" xfId="0" applyFont="1" applyFill="1" applyBorder="1" applyAlignment="1">
      <alignment horizontal="right"/>
    </xf>
    <xf numFmtId="0" fontId="36" fillId="3" borderId="6" xfId="0" applyFont="1" applyFill="1" applyBorder="1" applyAlignment="1">
      <alignment horizontal="right"/>
    </xf>
    <xf numFmtId="0" fontId="9" fillId="3" borderId="5" xfId="0" applyFont="1" applyFill="1" applyBorder="1" applyAlignment="1" applyProtection="1">
      <alignment horizontal="center" wrapText="1"/>
      <protection locked="0"/>
    </xf>
    <xf numFmtId="0" fontId="2" fillId="0" borderId="39" xfId="0" applyFont="1" applyFill="1" applyBorder="1" applyAlignment="1">
      <alignment horizontal="center"/>
    </xf>
    <xf numFmtId="0" fontId="2" fillId="0" borderId="29" xfId="0" applyFont="1" applyFill="1" applyBorder="1" applyAlignment="1">
      <alignment horizontal="center"/>
    </xf>
    <xf numFmtId="0" fontId="2" fillId="0" borderId="40" xfId="0" applyFont="1" applyFill="1" applyBorder="1" applyAlignment="1">
      <alignment horizontal="center"/>
    </xf>
    <xf numFmtId="0" fontId="4" fillId="0" borderId="36" xfId="0" applyFont="1" applyFill="1" applyBorder="1" applyAlignment="1">
      <alignment horizontal="center"/>
    </xf>
    <xf numFmtId="0" fontId="4" fillId="0" borderId="31" xfId="0" applyFont="1" applyFill="1" applyBorder="1" applyAlignment="1">
      <alignment horizontal="center"/>
    </xf>
    <xf numFmtId="0" fontId="4" fillId="0" borderId="37" xfId="0" applyFont="1" applyFill="1" applyBorder="1" applyAlignment="1">
      <alignment horizontal="center"/>
    </xf>
    <xf numFmtId="0" fontId="31" fillId="3" borderId="5" xfId="0" applyFont="1" applyFill="1" applyBorder="1" applyAlignment="1" applyProtection="1">
      <alignment horizontal="center"/>
      <protection locked="0"/>
    </xf>
    <xf numFmtId="0" fontId="32" fillId="3" borderId="38" xfId="0" applyFont="1" applyFill="1" applyBorder="1" applyAlignment="1" applyProtection="1">
      <alignment horizontal="center"/>
      <protection locked="0"/>
    </xf>
    <xf numFmtId="0" fontId="32" fillId="3" borderId="6" xfId="0" applyFont="1" applyFill="1" applyBorder="1" applyAlignment="1" applyProtection="1">
      <alignment horizontal="center"/>
      <protection locked="0"/>
    </xf>
    <xf numFmtId="0" fontId="6" fillId="0" borderId="25"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11" xfId="0" applyFont="1" applyFill="1" applyBorder="1" applyAlignment="1">
      <alignment horizontal="left" vertical="top" wrapText="1"/>
    </xf>
    <xf numFmtId="0" fontId="6" fillId="0" borderId="41" xfId="0" applyFont="1" applyFill="1" applyBorder="1" applyAlignment="1">
      <alignment horizontal="left" vertical="top" wrapText="1"/>
    </xf>
    <xf numFmtId="0" fontId="6" fillId="0" borderId="12" xfId="0" applyFont="1" applyFill="1" applyBorder="1" applyAlignment="1">
      <alignment horizontal="left" vertical="top" wrapText="1"/>
    </xf>
    <xf numFmtId="0" fontId="23" fillId="7" borderId="0" xfId="0" applyFont="1" applyFill="1" applyAlignment="1">
      <alignment horizontal="left" vertical="center" wrapText="1"/>
    </xf>
    <xf numFmtId="0" fontId="3" fillId="0" borderId="0" xfId="0" applyFont="1" applyAlignment="1">
      <alignment horizontal="center" wrapText="1"/>
    </xf>
    <xf numFmtId="0" fontId="4" fillId="10" borderId="22" xfId="0" applyFont="1" applyFill="1" applyBorder="1" applyAlignment="1">
      <alignment horizontal="center" vertical="center" wrapText="1"/>
    </xf>
    <xf numFmtId="0" fontId="4" fillId="0" borderId="26" xfId="0" applyFont="1" applyBorder="1" applyAlignment="1">
      <alignment wrapText="1"/>
    </xf>
    <xf numFmtId="0" fontId="10" fillId="0" borderId="33" xfId="0" applyFont="1" applyBorder="1" applyAlignment="1">
      <alignment horizontal="center" vertical="center"/>
    </xf>
    <xf numFmtId="0" fontId="4" fillId="0" borderId="30" xfId="0" applyFont="1" applyBorder="1" applyAlignment="1">
      <alignment wrapText="1"/>
    </xf>
    <xf numFmtId="0" fontId="4" fillId="0" borderId="21" xfId="0" applyFont="1" applyBorder="1"/>
    <xf numFmtId="0" fontId="4" fillId="0" borderId="49" xfId="0" applyFont="1" applyBorder="1"/>
    <xf numFmtId="0" fontId="35" fillId="0" borderId="21" xfId="0" applyFont="1" applyBorder="1"/>
    <xf numFmtId="0" fontId="4" fillId="0" borderId="32" xfId="0" applyFont="1" applyBorder="1"/>
    <xf numFmtId="0" fontId="35" fillId="0" borderId="0" xfId="0" applyFont="1" applyFill="1" applyAlignment="1">
      <alignment horizontal="left" vertical="center"/>
    </xf>
    <xf numFmtId="167" fontId="10" fillId="0" borderId="4" xfId="0" applyNumberFormat="1" applyFont="1" applyFill="1" applyBorder="1" applyAlignment="1">
      <alignment horizontal="left" vertical="center"/>
    </xf>
    <xf numFmtId="167" fontId="10" fillId="0" borderId="2" xfId="0" applyNumberFormat="1" applyFont="1" applyFill="1" applyBorder="1" applyAlignment="1">
      <alignment horizontal="left" vertical="center"/>
    </xf>
    <xf numFmtId="0" fontId="1" fillId="0" borderId="0" xfId="0" applyFont="1"/>
    <xf numFmtId="0" fontId="1" fillId="0" borderId="0" xfId="0" applyFont="1" applyAlignment="1">
      <alignment vertical="center"/>
    </xf>
    <xf numFmtId="0" fontId="1" fillId="0" borderId="0" xfId="0" applyFont="1" applyAlignment="1">
      <alignment wrapText="1"/>
    </xf>
  </cellXfs>
  <cellStyles count="4">
    <cellStyle name="Comma" xfId="1" builtinId="3"/>
    <cellStyle name="Currency" xfId="3" builtinId="4"/>
    <cellStyle name="Hyperlink" xfId="2" builtinId="8"/>
    <cellStyle name="Normal" xfId="0" builtinId="0"/>
  </cellStyles>
  <dxfs count="6">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
      <font>
        <condense val="0"/>
        <extend val="0"/>
        <color rgb="FF9C6500"/>
      </font>
      <fill>
        <patternFill>
          <bgColor rgb="FFFFEB9C"/>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06/relationships/vbaProject" Target="vbaProject.bin"/></Relationships>
</file>

<file path=xl/drawings/_rels/drawing1.xml.rels><?xml version="1.0" encoding="UTF-8" standalone="yes"?>
<Relationships xmlns="http://schemas.openxmlformats.org/package/2006/relationships"><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34" Type="http://schemas.openxmlformats.org/officeDocument/2006/relationships/image" Target="../media/image34.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33" Type="http://schemas.openxmlformats.org/officeDocument/2006/relationships/image" Target="../media/image33.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32" Type="http://schemas.openxmlformats.org/officeDocument/2006/relationships/image" Target="../media/image32.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 Id="rId8"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17</xdr:col>
      <xdr:colOff>0</xdr:colOff>
      <xdr:row>27</xdr:row>
      <xdr:rowOff>0</xdr:rowOff>
    </xdr:from>
    <xdr:to>
      <xdr:col>17</xdr:col>
      <xdr:colOff>171450</xdr:colOff>
      <xdr:row>27</xdr:row>
      <xdr:rowOff>171450</xdr:rowOff>
    </xdr:to>
    <xdr:pic>
      <xdr:nvPicPr>
        <xdr:cNvPr id="2" name="Picture 26" descr="http://ri.usharbors.com/sites/all/modules/weather_tides/tides/theme/moon-875.gi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1252200"/>
          <a:ext cx="171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27</xdr:row>
      <xdr:rowOff>0</xdr:rowOff>
    </xdr:from>
    <xdr:to>
      <xdr:col>17</xdr:col>
      <xdr:colOff>171450</xdr:colOff>
      <xdr:row>27</xdr:row>
      <xdr:rowOff>171450</xdr:rowOff>
    </xdr:to>
    <xdr:pic>
      <xdr:nvPicPr>
        <xdr:cNvPr id="3" name="Picture 27" descr="http://ri.usharbors.com/sites/all/modules/weather_tides/tides/theme/moon-875.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50700" y="11252200"/>
          <a:ext cx="171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27</xdr:row>
      <xdr:rowOff>0</xdr:rowOff>
    </xdr:from>
    <xdr:to>
      <xdr:col>17</xdr:col>
      <xdr:colOff>171450</xdr:colOff>
      <xdr:row>27</xdr:row>
      <xdr:rowOff>171450</xdr:rowOff>
    </xdr:to>
    <xdr:pic>
      <xdr:nvPicPr>
        <xdr:cNvPr id="4" name="Picture 28" descr="http://ri.usharbors.com/sites/all/modules/weather_tides/tides/theme/moon-1000.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50700" y="11252200"/>
          <a:ext cx="171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27</xdr:row>
      <xdr:rowOff>0</xdr:rowOff>
    </xdr:from>
    <xdr:to>
      <xdr:col>17</xdr:col>
      <xdr:colOff>171450</xdr:colOff>
      <xdr:row>27</xdr:row>
      <xdr:rowOff>171450</xdr:rowOff>
    </xdr:to>
    <xdr:pic>
      <xdr:nvPicPr>
        <xdr:cNvPr id="5" name="Picture 29" descr="http://ri.usharbors.com/sites/all/modules/weather_tides/tides/theme/moon-1000.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50700" y="11252200"/>
          <a:ext cx="171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27</xdr:row>
      <xdr:rowOff>0</xdr:rowOff>
    </xdr:from>
    <xdr:to>
      <xdr:col>17</xdr:col>
      <xdr:colOff>171450</xdr:colOff>
      <xdr:row>27</xdr:row>
      <xdr:rowOff>171450</xdr:rowOff>
    </xdr:to>
    <xdr:pic>
      <xdr:nvPicPr>
        <xdr:cNvPr id="6" name="Picture 30" descr="http://ri.usharbors.com/sites/all/modules/weather_tides/tides/theme/moon-0.g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950700" y="11252200"/>
          <a:ext cx="171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27</xdr:row>
      <xdr:rowOff>0</xdr:rowOff>
    </xdr:from>
    <xdr:to>
      <xdr:col>17</xdr:col>
      <xdr:colOff>171450</xdr:colOff>
      <xdr:row>27</xdr:row>
      <xdr:rowOff>171450</xdr:rowOff>
    </xdr:to>
    <xdr:pic>
      <xdr:nvPicPr>
        <xdr:cNvPr id="7" name="Picture 31" descr="http://ri.usharbors.com/sites/all/modules/weather_tides/tides/theme/moon-0.gif">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950700" y="11252200"/>
          <a:ext cx="171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27</xdr:row>
      <xdr:rowOff>0</xdr:rowOff>
    </xdr:from>
    <xdr:to>
      <xdr:col>17</xdr:col>
      <xdr:colOff>171450</xdr:colOff>
      <xdr:row>27</xdr:row>
      <xdr:rowOff>171450</xdr:rowOff>
    </xdr:to>
    <xdr:pic>
      <xdr:nvPicPr>
        <xdr:cNvPr id="8" name="Picture 32" descr="http://ri.usharbors.com/sites/all/modules/weather_tides/tides/theme/moon-125.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950700" y="11252200"/>
          <a:ext cx="171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27</xdr:row>
      <xdr:rowOff>0</xdr:rowOff>
    </xdr:from>
    <xdr:to>
      <xdr:col>17</xdr:col>
      <xdr:colOff>171450</xdr:colOff>
      <xdr:row>27</xdr:row>
      <xdr:rowOff>171450</xdr:rowOff>
    </xdr:to>
    <xdr:pic>
      <xdr:nvPicPr>
        <xdr:cNvPr id="9" name="Picture 40" descr="http://ri.usharbors.com/sites/all/modules/weather_tides/tides/theme/moon-375.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950700" y="11252200"/>
          <a:ext cx="171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27</xdr:row>
      <xdr:rowOff>0</xdr:rowOff>
    </xdr:from>
    <xdr:to>
      <xdr:col>17</xdr:col>
      <xdr:colOff>171450</xdr:colOff>
      <xdr:row>27</xdr:row>
      <xdr:rowOff>171450</xdr:rowOff>
    </xdr:to>
    <xdr:pic>
      <xdr:nvPicPr>
        <xdr:cNvPr id="10" name="Picture 41" descr="http://ri.usharbors.com/sites/all/modules/weather_tides/tides/theme/moon-375.gif">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950700" y="11252200"/>
          <a:ext cx="171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27</xdr:row>
      <xdr:rowOff>0</xdr:rowOff>
    </xdr:from>
    <xdr:to>
      <xdr:col>17</xdr:col>
      <xdr:colOff>171450</xdr:colOff>
      <xdr:row>27</xdr:row>
      <xdr:rowOff>171450</xdr:rowOff>
    </xdr:to>
    <xdr:pic>
      <xdr:nvPicPr>
        <xdr:cNvPr id="11" name="Picture 42" descr="http://ri.usharbors.com/sites/all/modules/weather_tides/tides/theme/moon-375.gif">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950700" y="11252200"/>
          <a:ext cx="171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27</xdr:row>
      <xdr:rowOff>0</xdr:rowOff>
    </xdr:from>
    <xdr:to>
      <xdr:col>17</xdr:col>
      <xdr:colOff>171450</xdr:colOff>
      <xdr:row>27</xdr:row>
      <xdr:rowOff>171450</xdr:rowOff>
    </xdr:to>
    <xdr:pic>
      <xdr:nvPicPr>
        <xdr:cNvPr id="12" name="Picture 43" descr="http://ri.usharbors.com/sites/all/modules/weather_tides/tides/theme/moon-375.gif">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1950700" y="11252200"/>
          <a:ext cx="171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27</xdr:row>
      <xdr:rowOff>0</xdr:rowOff>
    </xdr:from>
    <xdr:to>
      <xdr:col>17</xdr:col>
      <xdr:colOff>171450</xdr:colOff>
      <xdr:row>27</xdr:row>
      <xdr:rowOff>171450</xdr:rowOff>
    </xdr:to>
    <xdr:pic>
      <xdr:nvPicPr>
        <xdr:cNvPr id="13" name="Picture 44" descr="http://ri.usharbors.com/sites/all/modules/weather_tides/tides/theme/moon-500.gif">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950700" y="11252200"/>
          <a:ext cx="171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27</xdr:row>
      <xdr:rowOff>0</xdr:rowOff>
    </xdr:from>
    <xdr:to>
      <xdr:col>17</xdr:col>
      <xdr:colOff>171450</xdr:colOff>
      <xdr:row>27</xdr:row>
      <xdr:rowOff>171450</xdr:rowOff>
    </xdr:to>
    <xdr:pic>
      <xdr:nvPicPr>
        <xdr:cNvPr id="14" name="Picture 45" descr="http://ri.usharbors.com/sites/all/modules/weather_tides/tides/theme/moon-500.gif">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950700" y="11252200"/>
          <a:ext cx="171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27</xdr:row>
      <xdr:rowOff>0</xdr:rowOff>
    </xdr:from>
    <xdr:to>
      <xdr:col>17</xdr:col>
      <xdr:colOff>171450</xdr:colOff>
      <xdr:row>27</xdr:row>
      <xdr:rowOff>171450</xdr:rowOff>
    </xdr:to>
    <xdr:pic>
      <xdr:nvPicPr>
        <xdr:cNvPr id="15" name="Picture 46" descr="http://ri.usharbors.com/sites/all/modules/weather_tides/tides/theme/moon-500.gif">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950700" y="11252200"/>
          <a:ext cx="171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27</xdr:row>
      <xdr:rowOff>0</xdr:rowOff>
    </xdr:from>
    <xdr:to>
      <xdr:col>17</xdr:col>
      <xdr:colOff>171450</xdr:colOff>
      <xdr:row>27</xdr:row>
      <xdr:rowOff>171450</xdr:rowOff>
    </xdr:to>
    <xdr:pic>
      <xdr:nvPicPr>
        <xdr:cNvPr id="16" name="Picture 47" descr="http://ri.usharbors.com/sites/all/modules/weather_tides/tides/theme/moon-625.gif">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1950700" y="11252200"/>
          <a:ext cx="171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27</xdr:row>
      <xdr:rowOff>0</xdr:rowOff>
    </xdr:from>
    <xdr:to>
      <xdr:col>17</xdr:col>
      <xdr:colOff>171450</xdr:colOff>
      <xdr:row>27</xdr:row>
      <xdr:rowOff>171450</xdr:rowOff>
    </xdr:to>
    <xdr:pic>
      <xdr:nvPicPr>
        <xdr:cNvPr id="17" name="Picture 48" descr="http://ri.usharbors.com/sites/all/modules/weather_tides/tides/theme/moon-625.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1950700" y="11252200"/>
          <a:ext cx="171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27</xdr:row>
      <xdr:rowOff>0</xdr:rowOff>
    </xdr:from>
    <xdr:to>
      <xdr:col>17</xdr:col>
      <xdr:colOff>171450</xdr:colOff>
      <xdr:row>27</xdr:row>
      <xdr:rowOff>171450</xdr:rowOff>
    </xdr:to>
    <xdr:pic>
      <xdr:nvPicPr>
        <xdr:cNvPr id="18" name="Picture 49" descr="http://ri.usharbors.com/sites/all/modules/weather_tides/tides/theme/moon-625.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1950700" y="11252200"/>
          <a:ext cx="171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27</xdr:row>
      <xdr:rowOff>0</xdr:rowOff>
    </xdr:from>
    <xdr:to>
      <xdr:col>17</xdr:col>
      <xdr:colOff>171450</xdr:colOff>
      <xdr:row>27</xdr:row>
      <xdr:rowOff>171450</xdr:rowOff>
    </xdr:to>
    <xdr:pic>
      <xdr:nvPicPr>
        <xdr:cNvPr id="19" name="Picture 50" descr="http://ri.usharbors.com/sites/all/modules/weather_tides/tides/theme/moon-750.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950700" y="11252200"/>
          <a:ext cx="171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0</xdr:colOff>
      <xdr:row>27</xdr:row>
      <xdr:rowOff>0</xdr:rowOff>
    </xdr:from>
    <xdr:to>
      <xdr:col>17</xdr:col>
      <xdr:colOff>171450</xdr:colOff>
      <xdr:row>27</xdr:row>
      <xdr:rowOff>171450</xdr:rowOff>
    </xdr:to>
    <xdr:pic>
      <xdr:nvPicPr>
        <xdr:cNvPr id="20" name="Picture 51" descr="http://ri.usharbors.com/sites/all/modules/weather_tides/tides/theme/moon-750.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1950700" y="11252200"/>
          <a:ext cx="1714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27</xdr:row>
      <xdr:rowOff>0</xdr:rowOff>
    </xdr:from>
    <xdr:to>
      <xdr:col>27</xdr:col>
      <xdr:colOff>219075</xdr:colOff>
      <xdr:row>28</xdr:row>
      <xdr:rowOff>0</xdr:rowOff>
    </xdr:to>
    <xdr:pic>
      <xdr:nvPicPr>
        <xdr:cNvPr id="21" name="Picture 186" descr="phase">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1888450" y="11252200"/>
          <a:ext cx="219075"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27</xdr:row>
      <xdr:rowOff>0</xdr:rowOff>
    </xdr:from>
    <xdr:to>
      <xdr:col>27</xdr:col>
      <xdr:colOff>219075</xdr:colOff>
      <xdr:row>28</xdr:row>
      <xdr:rowOff>0</xdr:rowOff>
    </xdr:to>
    <xdr:pic>
      <xdr:nvPicPr>
        <xdr:cNvPr id="22" name="Picture 187" descr="phase">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1888450" y="11252200"/>
          <a:ext cx="219075"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27</xdr:row>
      <xdr:rowOff>0</xdr:rowOff>
    </xdr:from>
    <xdr:to>
      <xdr:col>27</xdr:col>
      <xdr:colOff>219075</xdr:colOff>
      <xdr:row>28</xdr:row>
      <xdr:rowOff>0</xdr:rowOff>
    </xdr:to>
    <xdr:pic>
      <xdr:nvPicPr>
        <xdr:cNvPr id="23" name="Picture 188" descr="phase">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1888450" y="11252200"/>
          <a:ext cx="219075"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27</xdr:row>
      <xdr:rowOff>0</xdr:rowOff>
    </xdr:from>
    <xdr:to>
      <xdr:col>27</xdr:col>
      <xdr:colOff>219075</xdr:colOff>
      <xdr:row>28</xdr:row>
      <xdr:rowOff>0</xdr:rowOff>
    </xdr:to>
    <xdr:pic>
      <xdr:nvPicPr>
        <xdr:cNvPr id="24" name="Picture 189" descr="phase">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21888450" y="11252200"/>
          <a:ext cx="219075"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27</xdr:row>
      <xdr:rowOff>0</xdr:rowOff>
    </xdr:from>
    <xdr:to>
      <xdr:col>27</xdr:col>
      <xdr:colOff>219075</xdr:colOff>
      <xdr:row>28</xdr:row>
      <xdr:rowOff>0</xdr:rowOff>
    </xdr:to>
    <xdr:pic>
      <xdr:nvPicPr>
        <xdr:cNvPr id="25" name="Picture 190" descr="phase">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21888450" y="11252200"/>
          <a:ext cx="219075"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27</xdr:row>
      <xdr:rowOff>0</xdr:rowOff>
    </xdr:from>
    <xdr:to>
      <xdr:col>27</xdr:col>
      <xdr:colOff>219075</xdr:colOff>
      <xdr:row>28</xdr:row>
      <xdr:rowOff>0</xdr:rowOff>
    </xdr:to>
    <xdr:pic>
      <xdr:nvPicPr>
        <xdr:cNvPr id="26" name="Picture 191" descr="phase">
          <a:extLst>
            <a:ext uri="{FF2B5EF4-FFF2-40B4-BE49-F238E27FC236}">
              <a16:creationId xmlns:a16="http://schemas.microsoft.com/office/drawing/2014/main" id="{00000000-0008-0000-0000-00001A000000}"/>
            </a:ext>
          </a:extLst>
        </xdr:cNvPr>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21888450" y="11252200"/>
          <a:ext cx="219075"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27</xdr:row>
      <xdr:rowOff>0</xdr:rowOff>
    </xdr:from>
    <xdr:to>
      <xdr:col>27</xdr:col>
      <xdr:colOff>219075</xdr:colOff>
      <xdr:row>28</xdr:row>
      <xdr:rowOff>0</xdr:rowOff>
    </xdr:to>
    <xdr:pic>
      <xdr:nvPicPr>
        <xdr:cNvPr id="27" name="Picture 192" descr="phase">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21888450" y="11252200"/>
          <a:ext cx="219075"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27</xdr:row>
      <xdr:rowOff>0</xdr:rowOff>
    </xdr:from>
    <xdr:to>
      <xdr:col>27</xdr:col>
      <xdr:colOff>219075</xdr:colOff>
      <xdr:row>28</xdr:row>
      <xdr:rowOff>0</xdr:rowOff>
    </xdr:to>
    <xdr:pic>
      <xdr:nvPicPr>
        <xdr:cNvPr id="28" name="Picture 193" descr="phase">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21888450" y="11252200"/>
          <a:ext cx="219075"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27</xdr:row>
      <xdr:rowOff>0</xdr:rowOff>
    </xdr:from>
    <xdr:to>
      <xdr:col>27</xdr:col>
      <xdr:colOff>219075</xdr:colOff>
      <xdr:row>28</xdr:row>
      <xdr:rowOff>0</xdr:rowOff>
    </xdr:to>
    <xdr:pic>
      <xdr:nvPicPr>
        <xdr:cNvPr id="29" name="Picture 194" descr="phase">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21888450" y="11252200"/>
          <a:ext cx="219075"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27</xdr:row>
      <xdr:rowOff>0</xdr:rowOff>
    </xdr:from>
    <xdr:to>
      <xdr:col>27</xdr:col>
      <xdr:colOff>219075</xdr:colOff>
      <xdr:row>28</xdr:row>
      <xdr:rowOff>0</xdr:rowOff>
    </xdr:to>
    <xdr:pic>
      <xdr:nvPicPr>
        <xdr:cNvPr id="30" name="Picture 195" descr="phase">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1888450" y="11252200"/>
          <a:ext cx="219075"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27</xdr:row>
      <xdr:rowOff>0</xdr:rowOff>
    </xdr:from>
    <xdr:to>
      <xdr:col>27</xdr:col>
      <xdr:colOff>219075</xdr:colOff>
      <xdr:row>28</xdr:row>
      <xdr:rowOff>0</xdr:rowOff>
    </xdr:to>
    <xdr:pic>
      <xdr:nvPicPr>
        <xdr:cNvPr id="31" name="Picture 196" descr="phase">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1888450" y="11252200"/>
          <a:ext cx="219075"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27</xdr:row>
      <xdr:rowOff>0</xdr:rowOff>
    </xdr:from>
    <xdr:to>
      <xdr:col>27</xdr:col>
      <xdr:colOff>219075</xdr:colOff>
      <xdr:row>28</xdr:row>
      <xdr:rowOff>0</xdr:rowOff>
    </xdr:to>
    <xdr:pic>
      <xdr:nvPicPr>
        <xdr:cNvPr id="32" name="Picture 197" descr="phase">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21888450" y="11252200"/>
          <a:ext cx="219075"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27</xdr:row>
      <xdr:rowOff>0</xdr:rowOff>
    </xdr:from>
    <xdr:to>
      <xdr:col>27</xdr:col>
      <xdr:colOff>219075</xdr:colOff>
      <xdr:row>28</xdr:row>
      <xdr:rowOff>0</xdr:rowOff>
    </xdr:to>
    <xdr:pic>
      <xdr:nvPicPr>
        <xdr:cNvPr id="33" name="Picture 198" descr="phase">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a:off x="21888450" y="11252200"/>
          <a:ext cx="219075"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27</xdr:row>
      <xdr:rowOff>0</xdr:rowOff>
    </xdr:from>
    <xdr:to>
      <xdr:col>27</xdr:col>
      <xdr:colOff>219075</xdr:colOff>
      <xdr:row>28</xdr:row>
      <xdr:rowOff>0</xdr:rowOff>
    </xdr:to>
    <xdr:pic>
      <xdr:nvPicPr>
        <xdr:cNvPr id="34" name="Picture 199" descr="phase">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21888450" y="11252200"/>
          <a:ext cx="219075"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27</xdr:row>
      <xdr:rowOff>0</xdr:rowOff>
    </xdr:from>
    <xdr:to>
      <xdr:col>27</xdr:col>
      <xdr:colOff>219075</xdr:colOff>
      <xdr:row>28</xdr:row>
      <xdr:rowOff>0</xdr:rowOff>
    </xdr:to>
    <xdr:pic>
      <xdr:nvPicPr>
        <xdr:cNvPr id="35" name="Picture 200" descr="phase">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a:off x="21888450" y="11252200"/>
          <a:ext cx="219075"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27</xdr:row>
      <xdr:rowOff>0</xdr:rowOff>
    </xdr:from>
    <xdr:to>
      <xdr:col>27</xdr:col>
      <xdr:colOff>219075</xdr:colOff>
      <xdr:row>28</xdr:row>
      <xdr:rowOff>0</xdr:rowOff>
    </xdr:to>
    <xdr:pic>
      <xdr:nvPicPr>
        <xdr:cNvPr id="36" name="Picture 201" descr="phase">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21888450" y="11252200"/>
          <a:ext cx="219075"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27</xdr:row>
      <xdr:rowOff>0</xdr:rowOff>
    </xdr:from>
    <xdr:to>
      <xdr:col>27</xdr:col>
      <xdr:colOff>219075</xdr:colOff>
      <xdr:row>28</xdr:row>
      <xdr:rowOff>0</xdr:rowOff>
    </xdr:to>
    <xdr:pic>
      <xdr:nvPicPr>
        <xdr:cNvPr id="37" name="Picture 202" descr="phase">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21888450" y="11252200"/>
          <a:ext cx="219075"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27</xdr:row>
      <xdr:rowOff>0</xdr:rowOff>
    </xdr:from>
    <xdr:to>
      <xdr:col>27</xdr:col>
      <xdr:colOff>219075</xdr:colOff>
      <xdr:row>28</xdr:row>
      <xdr:rowOff>0</xdr:rowOff>
    </xdr:to>
    <xdr:pic>
      <xdr:nvPicPr>
        <xdr:cNvPr id="38" name="Picture 203" descr="phase">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21888450" y="11252200"/>
          <a:ext cx="219075"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27</xdr:row>
      <xdr:rowOff>0</xdr:rowOff>
    </xdr:from>
    <xdr:to>
      <xdr:col>27</xdr:col>
      <xdr:colOff>219075</xdr:colOff>
      <xdr:row>28</xdr:row>
      <xdr:rowOff>0</xdr:rowOff>
    </xdr:to>
    <xdr:pic>
      <xdr:nvPicPr>
        <xdr:cNvPr id="39" name="Picture 204" descr="phase">
          <a:extLst>
            <a:ext uri="{FF2B5EF4-FFF2-40B4-BE49-F238E27FC236}">
              <a16:creationId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21888450" y="11252200"/>
          <a:ext cx="219075"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27</xdr:row>
      <xdr:rowOff>0</xdr:rowOff>
    </xdr:from>
    <xdr:to>
      <xdr:col>27</xdr:col>
      <xdr:colOff>219075</xdr:colOff>
      <xdr:row>28</xdr:row>
      <xdr:rowOff>0</xdr:rowOff>
    </xdr:to>
    <xdr:pic>
      <xdr:nvPicPr>
        <xdr:cNvPr id="40" name="Picture 205" descr="phase">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21888450" y="11252200"/>
          <a:ext cx="219075"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27</xdr:row>
      <xdr:rowOff>0</xdr:rowOff>
    </xdr:from>
    <xdr:to>
      <xdr:col>27</xdr:col>
      <xdr:colOff>219075</xdr:colOff>
      <xdr:row>28</xdr:row>
      <xdr:rowOff>0</xdr:rowOff>
    </xdr:to>
    <xdr:pic>
      <xdr:nvPicPr>
        <xdr:cNvPr id="41" name="Picture 206" descr="phase">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21888450" y="11252200"/>
          <a:ext cx="219075"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27</xdr:row>
      <xdr:rowOff>0</xdr:rowOff>
    </xdr:from>
    <xdr:to>
      <xdr:col>27</xdr:col>
      <xdr:colOff>219075</xdr:colOff>
      <xdr:row>28</xdr:row>
      <xdr:rowOff>0</xdr:rowOff>
    </xdr:to>
    <xdr:pic>
      <xdr:nvPicPr>
        <xdr:cNvPr id="42" name="Picture 207" descr="phase">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a:off x="21888450" y="11252200"/>
          <a:ext cx="219075"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27</xdr:row>
      <xdr:rowOff>0</xdr:rowOff>
    </xdr:from>
    <xdr:to>
      <xdr:col>27</xdr:col>
      <xdr:colOff>219075</xdr:colOff>
      <xdr:row>28</xdr:row>
      <xdr:rowOff>0</xdr:rowOff>
    </xdr:to>
    <xdr:pic>
      <xdr:nvPicPr>
        <xdr:cNvPr id="43" name="Picture 208" descr="phase">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a:off x="21888450" y="11252200"/>
          <a:ext cx="219075"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27</xdr:row>
      <xdr:rowOff>0</xdr:rowOff>
    </xdr:from>
    <xdr:to>
      <xdr:col>27</xdr:col>
      <xdr:colOff>219075</xdr:colOff>
      <xdr:row>28</xdr:row>
      <xdr:rowOff>0</xdr:rowOff>
    </xdr:to>
    <xdr:pic>
      <xdr:nvPicPr>
        <xdr:cNvPr id="44" name="Picture 210" descr="phase">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21888450" y="11252200"/>
          <a:ext cx="219075"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27</xdr:row>
      <xdr:rowOff>0</xdr:rowOff>
    </xdr:from>
    <xdr:to>
      <xdr:col>27</xdr:col>
      <xdr:colOff>219075</xdr:colOff>
      <xdr:row>28</xdr:row>
      <xdr:rowOff>0</xdr:rowOff>
    </xdr:to>
    <xdr:pic>
      <xdr:nvPicPr>
        <xdr:cNvPr id="45" name="Picture 211" descr="phase">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21888450" y="11252200"/>
          <a:ext cx="219075"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27</xdr:row>
      <xdr:rowOff>0</xdr:rowOff>
    </xdr:from>
    <xdr:to>
      <xdr:col>27</xdr:col>
      <xdr:colOff>219075</xdr:colOff>
      <xdr:row>28</xdr:row>
      <xdr:rowOff>0</xdr:rowOff>
    </xdr:to>
    <xdr:pic>
      <xdr:nvPicPr>
        <xdr:cNvPr id="46" name="Picture 212" descr="phase">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32" cstate="print">
          <a:extLst>
            <a:ext uri="{28A0092B-C50C-407E-A947-70E740481C1C}">
              <a14:useLocalDpi xmlns:a14="http://schemas.microsoft.com/office/drawing/2010/main" val="0"/>
            </a:ext>
          </a:extLst>
        </a:blip>
        <a:srcRect/>
        <a:stretch>
          <a:fillRect/>
        </a:stretch>
      </xdr:blipFill>
      <xdr:spPr bwMode="auto">
        <a:xfrm>
          <a:off x="21888450" y="11252200"/>
          <a:ext cx="219075"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27</xdr:row>
      <xdr:rowOff>0</xdr:rowOff>
    </xdr:from>
    <xdr:to>
      <xdr:col>27</xdr:col>
      <xdr:colOff>219075</xdr:colOff>
      <xdr:row>28</xdr:row>
      <xdr:rowOff>0</xdr:rowOff>
    </xdr:to>
    <xdr:pic>
      <xdr:nvPicPr>
        <xdr:cNvPr id="47" name="Picture 213" descr="phase">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33" cstate="print">
          <a:extLst>
            <a:ext uri="{28A0092B-C50C-407E-A947-70E740481C1C}">
              <a14:useLocalDpi xmlns:a14="http://schemas.microsoft.com/office/drawing/2010/main" val="0"/>
            </a:ext>
          </a:extLst>
        </a:blip>
        <a:srcRect/>
        <a:stretch>
          <a:fillRect/>
        </a:stretch>
      </xdr:blipFill>
      <xdr:spPr bwMode="auto">
        <a:xfrm>
          <a:off x="21888450" y="11252200"/>
          <a:ext cx="219075"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27</xdr:row>
      <xdr:rowOff>0</xdr:rowOff>
    </xdr:from>
    <xdr:to>
      <xdr:col>27</xdr:col>
      <xdr:colOff>219075</xdr:colOff>
      <xdr:row>28</xdr:row>
      <xdr:rowOff>0</xdr:rowOff>
    </xdr:to>
    <xdr:pic>
      <xdr:nvPicPr>
        <xdr:cNvPr id="48" name="Picture 214" descr="phase">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34" cstate="print">
          <a:extLst>
            <a:ext uri="{28A0092B-C50C-407E-A947-70E740481C1C}">
              <a14:useLocalDpi xmlns:a14="http://schemas.microsoft.com/office/drawing/2010/main" val="0"/>
            </a:ext>
          </a:extLst>
        </a:blip>
        <a:srcRect/>
        <a:stretch>
          <a:fillRect/>
        </a:stretch>
      </xdr:blipFill>
      <xdr:spPr bwMode="auto">
        <a:xfrm>
          <a:off x="21888450" y="11252200"/>
          <a:ext cx="219075"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27</xdr:row>
      <xdr:rowOff>0</xdr:rowOff>
    </xdr:from>
    <xdr:to>
      <xdr:col>27</xdr:col>
      <xdr:colOff>219075</xdr:colOff>
      <xdr:row>28</xdr:row>
      <xdr:rowOff>0</xdr:rowOff>
    </xdr:to>
    <xdr:pic>
      <xdr:nvPicPr>
        <xdr:cNvPr id="49" name="Picture 215" descr="phase">
          <a:extLst>
            <a:ext uri="{FF2B5EF4-FFF2-40B4-BE49-F238E27FC236}">
              <a16:creationId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34" cstate="print">
          <a:extLst>
            <a:ext uri="{28A0092B-C50C-407E-A947-70E740481C1C}">
              <a14:useLocalDpi xmlns:a14="http://schemas.microsoft.com/office/drawing/2010/main" val="0"/>
            </a:ext>
          </a:extLst>
        </a:blip>
        <a:srcRect/>
        <a:stretch>
          <a:fillRect/>
        </a:stretch>
      </xdr:blipFill>
      <xdr:spPr bwMode="auto">
        <a:xfrm>
          <a:off x="21888450" y="11252200"/>
          <a:ext cx="219075"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27</xdr:col>
      <xdr:colOff>0</xdr:colOff>
      <xdr:row>27</xdr:row>
      <xdr:rowOff>0</xdr:rowOff>
    </xdr:from>
    <xdr:to>
      <xdr:col>27</xdr:col>
      <xdr:colOff>219075</xdr:colOff>
      <xdr:row>28</xdr:row>
      <xdr:rowOff>0</xdr:rowOff>
    </xdr:to>
    <xdr:pic>
      <xdr:nvPicPr>
        <xdr:cNvPr id="50" name="Picture 216" descr="phase">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1888450" y="11252200"/>
          <a:ext cx="219075" cy="222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28575</xdr:colOff>
      <xdr:row>0</xdr:row>
      <xdr:rowOff>142875</xdr:rowOff>
    </xdr:from>
    <xdr:to>
      <xdr:col>6</xdr:col>
      <xdr:colOff>457200</xdr:colOff>
      <xdr:row>7</xdr:row>
      <xdr:rowOff>0</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857375" y="142875"/>
          <a:ext cx="2257425"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of</a:t>
          </a:r>
          <a:r>
            <a:rPr lang="en-US" sz="1100" baseline="0"/>
            <a:t> 12  Ebb Starts</a:t>
          </a:r>
        </a:p>
        <a:p>
          <a:endParaRPr lang="en-US" sz="1100"/>
        </a:p>
      </xdr:txBody>
    </xdr:sp>
    <xdr:clientData/>
  </xdr:twoCellAnchor>
  <xdr:twoCellAnchor>
    <xdr:from>
      <xdr:col>3</xdr:col>
      <xdr:colOff>19050</xdr:colOff>
      <xdr:row>7</xdr:row>
      <xdr:rowOff>19050</xdr:rowOff>
    </xdr:from>
    <xdr:to>
      <xdr:col>6</xdr:col>
      <xdr:colOff>447675</xdr:colOff>
      <xdr:row>13</xdr:row>
      <xdr:rowOff>38100</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847850" y="1152525"/>
          <a:ext cx="2257425"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2of</a:t>
          </a:r>
          <a:r>
            <a:rPr lang="en-US" sz="1100" baseline="0"/>
            <a:t> 12</a:t>
          </a:r>
        </a:p>
        <a:p>
          <a:endParaRPr lang="en-US" sz="1100"/>
        </a:p>
      </xdr:txBody>
    </xdr:sp>
    <xdr:clientData/>
  </xdr:twoCellAnchor>
  <xdr:twoCellAnchor>
    <xdr:from>
      <xdr:col>3</xdr:col>
      <xdr:colOff>9525</xdr:colOff>
      <xdr:row>13</xdr:row>
      <xdr:rowOff>85725</xdr:rowOff>
    </xdr:from>
    <xdr:to>
      <xdr:col>6</xdr:col>
      <xdr:colOff>438150</xdr:colOff>
      <xdr:row>19</xdr:row>
      <xdr:rowOff>104775</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1838325" y="2190750"/>
          <a:ext cx="2257425"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3of</a:t>
          </a:r>
          <a:r>
            <a:rPr lang="en-US" sz="1100" baseline="0"/>
            <a:t> 12</a:t>
          </a:r>
        </a:p>
        <a:p>
          <a:endParaRPr lang="en-US" sz="1100"/>
        </a:p>
      </xdr:txBody>
    </xdr:sp>
    <xdr:clientData/>
  </xdr:twoCellAnchor>
  <xdr:twoCellAnchor>
    <xdr:from>
      <xdr:col>3</xdr:col>
      <xdr:colOff>19050</xdr:colOff>
      <xdr:row>19</xdr:row>
      <xdr:rowOff>142875</xdr:rowOff>
    </xdr:from>
    <xdr:to>
      <xdr:col>6</xdr:col>
      <xdr:colOff>447675</xdr:colOff>
      <xdr:row>26</xdr:row>
      <xdr:rowOff>0</xdr:rowOff>
    </xdr:to>
    <xdr:sp macro="" textlink="">
      <xdr:nvSpPr>
        <xdr:cNvPr id="5" name="TextBox 4">
          <a:extLst>
            <a:ext uri="{FF2B5EF4-FFF2-40B4-BE49-F238E27FC236}">
              <a16:creationId xmlns:a16="http://schemas.microsoft.com/office/drawing/2014/main" id="{00000000-0008-0000-0500-000005000000}"/>
            </a:ext>
          </a:extLst>
        </xdr:cNvPr>
        <xdr:cNvSpPr txBox="1"/>
      </xdr:nvSpPr>
      <xdr:spPr>
        <a:xfrm>
          <a:off x="1847850" y="3219450"/>
          <a:ext cx="2257425"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t>4of12</a:t>
          </a:r>
        </a:p>
        <a:p>
          <a:endParaRPr lang="en-US" sz="1100"/>
        </a:p>
      </xdr:txBody>
    </xdr:sp>
    <xdr:clientData/>
  </xdr:twoCellAnchor>
  <xdr:twoCellAnchor>
    <xdr:from>
      <xdr:col>3</xdr:col>
      <xdr:colOff>28575</xdr:colOff>
      <xdr:row>26</xdr:row>
      <xdr:rowOff>66675</xdr:rowOff>
    </xdr:from>
    <xdr:to>
      <xdr:col>6</xdr:col>
      <xdr:colOff>457200</xdr:colOff>
      <xdr:row>32</xdr:row>
      <xdr:rowOff>85725</xdr:rowOff>
    </xdr:to>
    <xdr:sp macro="" textlink="">
      <xdr:nvSpPr>
        <xdr:cNvPr id="6" name="TextBox 5">
          <a:extLst>
            <a:ext uri="{FF2B5EF4-FFF2-40B4-BE49-F238E27FC236}">
              <a16:creationId xmlns:a16="http://schemas.microsoft.com/office/drawing/2014/main" id="{00000000-0008-0000-0500-000006000000}"/>
            </a:ext>
          </a:extLst>
        </xdr:cNvPr>
        <xdr:cNvSpPr txBox="1"/>
      </xdr:nvSpPr>
      <xdr:spPr>
        <a:xfrm>
          <a:off x="1857375" y="4276725"/>
          <a:ext cx="2257425"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5 of</a:t>
          </a:r>
          <a:r>
            <a:rPr lang="en-US" sz="1100" baseline="0"/>
            <a:t> 12</a:t>
          </a:r>
        </a:p>
        <a:p>
          <a:endParaRPr lang="en-US" sz="1100"/>
        </a:p>
      </xdr:txBody>
    </xdr:sp>
    <xdr:clientData/>
  </xdr:twoCellAnchor>
  <xdr:twoCellAnchor>
    <xdr:from>
      <xdr:col>5</xdr:col>
      <xdr:colOff>85725</xdr:colOff>
      <xdr:row>7</xdr:row>
      <xdr:rowOff>28575</xdr:rowOff>
    </xdr:from>
    <xdr:to>
      <xdr:col>8</xdr:col>
      <xdr:colOff>514350</xdr:colOff>
      <xdr:row>13</xdr:row>
      <xdr:rowOff>47625</xdr:rowOff>
    </xdr:to>
    <xdr:sp macro="" textlink="">
      <xdr:nvSpPr>
        <xdr:cNvPr id="7" name="TextBox 6">
          <a:extLst>
            <a:ext uri="{FF2B5EF4-FFF2-40B4-BE49-F238E27FC236}">
              <a16:creationId xmlns:a16="http://schemas.microsoft.com/office/drawing/2014/main" id="{00000000-0008-0000-0500-000007000000}"/>
            </a:ext>
          </a:extLst>
        </xdr:cNvPr>
        <xdr:cNvSpPr txBox="1"/>
      </xdr:nvSpPr>
      <xdr:spPr>
        <a:xfrm>
          <a:off x="3133725" y="1162050"/>
          <a:ext cx="2257425"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6 of</a:t>
          </a:r>
          <a:r>
            <a:rPr lang="en-US" sz="1100" baseline="0"/>
            <a:t> 12</a:t>
          </a:r>
        </a:p>
        <a:p>
          <a:endParaRPr lang="en-US" sz="1100"/>
        </a:p>
      </xdr:txBody>
    </xdr:sp>
    <xdr:clientData/>
  </xdr:twoCellAnchor>
  <xdr:twoCellAnchor>
    <xdr:from>
      <xdr:col>5</xdr:col>
      <xdr:colOff>238125</xdr:colOff>
      <xdr:row>8</xdr:row>
      <xdr:rowOff>19050</xdr:rowOff>
    </xdr:from>
    <xdr:to>
      <xdr:col>9</xdr:col>
      <xdr:colOff>57150</xdr:colOff>
      <xdr:row>14</xdr:row>
      <xdr:rowOff>38100</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3286125" y="1314450"/>
          <a:ext cx="2257425"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7 of</a:t>
          </a:r>
          <a:r>
            <a:rPr lang="en-US" sz="1100" baseline="0"/>
            <a:t> 12</a:t>
          </a:r>
        </a:p>
        <a:p>
          <a:endParaRPr lang="en-US" sz="1100"/>
        </a:p>
      </xdr:txBody>
    </xdr:sp>
    <xdr:clientData/>
  </xdr:twoCellAnchor>
  <xdr:twoCellAnchor>
    <xdr:from>
      <xdr:col>5</xdr:col>
      <xdr:colOff>390525</xdr:colOff>
      <xdr:row>9</xdr:row>
      <xdr:rowOff>9525</xdr:rowOff>
    </xdr:from>
    <xdr:to>
      <xdr:col>9</xdr:col>
      <xdr:colOff>209550</xdr:colOff>
      <xdr:row>15</xdr:row>
      <xdr:rowOff>28575</xdr:rowOff>
    </xdr:to>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3438525" y="1466850"/>
          <a:ext cx="2257425"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8 of</a:t>
          </a:r>
          <a:r>
            <a:rPr lang="en-US" sz="1100" baseline="0"/>
            <a:t> 12</a:t>
          </a:r>
        </a:p>
        <a:p>
          <a:endParaRPr lang="en-US" sz="1100"/>
        </a:p>
      </xdr:txBody>
    </xdr:sp>
    <xdr:clientData/>
  </xdr:twoCellAnchor>
  <xdr:twoCellAnchor>
    <xdr:from>
      <xdr:col>5</xdr:col>
      <xdr:colOff>542925</xdr:colOff>
      <xdr:row>10</xdr:row>
      <xdr:rowOff>0</xdr:rowOff>
    </xdr:from>
    <xdr:to>
      <xdr:col>9</xdr:col>
      <xdr:colOff>361950</xdr:colOff>
      <xdr:row>16</xdr:row>
      <xdr:rowOff>19050</xdr:rowOff>
    </xdr:to>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3590925" y="1619250"/>
          <a:ext cx="2257425"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9 of</a:t>
          </a:r>
          <a:r>
            <a:rPr lang="en-US" sz="1100" baseline="0"/>
            <a:t> 12</a:t>
          </a:r>
        </a:p>
        <a:p>
          <a:endParaRPr lang="en-US" sz="1100"/>
        </a:p>
      </xdr:txBody>
    </xdr:sp>
    <xdr:clientData/>
  </xdr:twoCellAnchor>
  <xdr:twoCellAnchor>
    <xdr:from>
      <xdr:col>6</xdr:col>
      <xdr:colOff>85725</xdr:colOff>
      <xdr:row>10</xdr:row>
      <xdr:rowOff>152400</xdr:rowOff>
    </xdr:from>
    <xdr:to>
      <xdr:col>9</xdr:col>
      <xdr:colOff>514350</xdr:colOff>
      <xdr:row>17</xdr:row>
      <xdr:rowOff>9525</xdr:rowOff>
    </xdr:to>
    <xdr:sp macro="" textlink="">
      <xdr:nvSpPr>
        <xdr:cNvPr id="11" name="TextBox 10">
          <a:extLst>
            <a:ext uri="{FF2B5EF4-FFF2-40B4-BE49-F238E27FC236}">
              <a16:creationId xmlns:a16="http://schemas.microsoft.com/office/drawing/2014/main" id="{00000000-0008-0000-0500-00000B000000}"/>
            </a:ext>
          </a:extLst>
        </xdr:cNvPr>
        <xdr:cNvSpPr txBox="1"/>
      </xdr:nvSpPr>
      <xdr:spPr>
        <a:xfrm>
          <a:off x="3743325" y="1771650"/>
          <a:ext cx="2257425"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10 of</a:t>
          </a:r>
          <a:r>
            <a:rPr lang="en-US" sz="1100" baseline="0"/>
            <a:t> 12</a:t>
          </a:r>
        </a:p>
        <a:p>
          <a:endParaRPr lang="en-US" sz="1100"/>
        </a:p>
      </xdr:txBody>
    </xdr:sp>
    <xdr:clientData/>
  </xdr:twoCellAnchor>
  <xdr:twoCellAnchor>
    <xdr:from>
      <xdr:col>6</xdr:col>
      <xdr:colOff>238125</xdr:colOff>
      <xdr:row>11</xdr:row>
      <xdr:rowOff>142875</xdr:rowOff>
    </xdr:from>
    <xdr:to>
      <xdr:col>10</xdr:col>
      <xdr:colOff>57150</xdr:colOff>
      <xdr:row>18</xdr:row>
      <xdr:rowOff>0</xdr:rowOff>
    </xdr:to>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3895725" y="1924050"/>
          <a:ext cx="2257425"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11 of</a:t>
          </a:r>
          <a:r>
            <a:rPr lang="en-US" sz="1100" baseline="0"/>
            <a:t> 12</a:t>
          </a:r>
        </a:p>
        <a:p>
          <a:endParaRPr lang="en-US" sz="1100"/>
        </a:p>
      </xdr:txBody>
    </xdr:sp>
    <xdr:clientData/>
  </xdr:twoCellAnchor>
  <xdr:twoCellAnchor>
    <xdr:from>
      <xdr:col>6</xdr:col>
      <xdr:colOff>390525</xdr:colOff>
      <xdr:row>12</xdr:row>
      <xdr:rowOff>133350</xdr:rowOff>
    </xdr:from>
    <xdr:to>
      <xdr:col>10</xdr:col>
      <xdr:colOff>209550</xdr:colOff>
      <xdr:row>18</xdr:row>
      <xdr:rowOff>152400</xdr:rowOff>
    </xdr:to>
    <xdr:sp macro="" textlink="">
      <xdr:nvSpPr>
        <xdr:cNvPr id="13" name="TextBox 12">
          <a:extLst>
            <a:ext uri="{FF2B5EF4-FFF2-40B4-BE49-F238E27FC236}">
              <a16:creationId xmlns:a16="http://schemas.microsoft.com/office/drawing/2014/main" id="{00000000-0008-0000-0500-00000D000000}"/>
            </a:ext>
          </a:extLst>
        </xdr:cNvPr>
        <xdr:cNvSpPr txBox="1"/>
      </xdr:nvSpPr>
      <xdr:spPr>
        <a:xfrm>
          <a:off x="4048125" y="2076450"/>
          <a:ext cx="2257425" cy="990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12 of</a:t>
          </a:r>
          <a:r>
            <a:rPr lang="en-US" sz="1100" baseline="0"/>
            <a:t> 12</a:t>
          </a: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200025</xdr:colOff>
      <xdr:row>23</xdr:row>
      <xdr:rowOff>95250</xdr:rowOff>
    </xdr:from>
    <xdr:to>
      <xdr:col>1</xdr:col>
      <xdr:colOff>657225</xdr:colOff>
      <xdr:row>79</xdr:row>
      <xdr:rowOff>123825</xdr:rowOff>
    </xdr:to>
    <xdr:sp macro="" textlink="">
      <xdr:nvSpPr>
        <xdr:cNvPr id="1025" name="Text Box 1">
          <a:extLst>
            <a:ext uri="{FF2B5EF4-FFF2-40B4-BE49-F238E27FC236}">
              <a16:creationId xmlns:a16="http://schemas.microsoft.com/office/drawing/2014/main" id="{00000000-0008-0000-0700-000001040000}"/>
            </a:ext>
          </a:extLst>
        </xdr:cNvPr>
        <xdr:cNvSpPr txBox="1">
          <a:spLocks noChangeArrowheads="1"/>
        </xdr:cNvSpPr>
      </xdr:nvSpPr>
      <xdr:spPr bwMode="auto">
        <a:xfrm>
          <a:off x="200025" y="4229100"/>
          <a:ext cx="5172075" cy="909637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1000" b="0" i="1" u="none" strike="noStrike" baseline="0">
              <a:solidFill>
                <a:srgbClr val="000000"/>
              </a:solidFill>
              <a:latin typeface="Arial"/>
              <a:cs typeface="Arial"/>
            </a:rPr>
            <a:t>NOTE: Seven functions are available for use from Excel worksheets:</a:t>
          </a:r>
        </a:p>
        <a:p>
          <a:pPr algn="l" rtl="0">
            <a:defRPr sz="1000"/>
          </a:pPr>
          <a:endParaRPr lang="en-US" sz="1000" b="0" i="1" u="none" strike="noStrike" baseline="0">
            <a:solidFill>
              <a:srgbClr val="000000"/>
            </a:solidFill>
            <a:latin typeface="Arial"/>
            <a:cs typeface="Arial"/>
          </a:endParaRPr>
        </a:p>
        <a:p>
          <a:pPr algn="l" rtl="0">
            <a:defRPr sz="1000"/>
          </a:pPr>
          <a:r>
            <a:rPr lang="en-US" sz="1000" b="0" i="1" u="none" strike="noStrike" baseline="0">
              <a:solidFill>
                <a:srgbClr val="000000"/>
              </a:solidFill>
              <a:latin typeface="Arial"/>
              <a:cs typeface="Arial"/>
            </a:rPr>
            <a:t>   - dawn(lat, lon, year, month, day, timezone, dlstime, solardepression)</a:t>
          </a:r>
        </a:p>
        <a:p>
          <a:pPr algn="l" rtl="0">
            <a:defRPr sz="1000"/>
          </a:pPr>
          <a:r>
            <a:rPr lang="en-US" sz="1000" b="0" i="1" u="none" strike="noStrike" baseline="0">
              <a:solidFill>
                <a:srgbClr val="000000"/>
              </a:solidFill>
              <a:latin typeface="Arial"/>
              <a:cs typeface="Arial"/>
            </a:rPr>
            <a:t>   - sunrise(lat, lon, year, month, day, timezone, dlstime)</a:t>
          </a:r>
        </a:p>
        <a:p>
          <a:pPr algn="l" rtl="0">
            <a:defRPr sz="1000"/>
          </a:pPr>
          <a:r>
            <a:rPr lang="en-US" sz="1000" b="0" i="1" u="none" strike="noStrike" baseline="0">
              <a:solidFill>
                <a:srgbClr val="000000"/>
              </a:solidFill>
              <a:latin typeface="Arial"/>
              <a:cs typeface="Arial"/>
            </a:rPr>
            <a:t>   - solarnoon(lat, lon, year, month, day, timezone, dlstime)</a:t>
          </a:r>
        </a:p>
        <a:p>
          <a:pPr algn="l" rtl="0">
            <a:defRPr sz="1000"/>
          </a:pPr>
          <a:r>
            <a:rPr lang="en-US" sz="1000" b="0" i="1" u="none" strike="noStrike" baseline="0">
              <a:solidFill>
                <a:srgbClr val="000000"/>
              </a:solidFill>
              <a:latin typeface="Arial"/>
              <a:cs typeface="Arial"/>
            </a:rPr>
            <a:t>   - sunset(lat, lon, year, month, day, timezone, dlstime)</a:t>
          </a:r>
        </a:p>
        <a:p>
          <a:pPr algn="l" rtl="0">
            <a:defRPr sz="1000"/>
          </a:pPr>
          <a:r>
            <a:rPr lang="en-US" sz="1000" b="0" i="1" u="none" strike="noStrike" baseline="0">
              <a:solidFill>
                <a:srgbClr val="000000"/>
              </a:solidFill>
              <a:latin typeface="Arial"/>
              <a:cs typeface="Arial"/>
            </a:rPr>
            <a:t>   - dusk(lat, lon, year, month, day, timezone, dlstime, solardepression)</a:t>
          </a:r>
        </a:p>
        <a:p>
          <a:pPr algn="l" rtl="0">
            <a:defRPr sz="1000"/>
          </a:pPr>
          <a:r>
            <a:rPr lang="en-US" sz="1000" b="0" i="1" u="none" strike="noStrike" baseline="0">
              <a:solidFill>
                <a:srgbClr val="000000"/>
              </a:solidFill>
              <a:latin typeface="Arial"/>
              <a:cs typeface="Arial"/>
            </a:rPr>
            <a:t>   - solarazimuth(lat, lon, year, month, day, hour, minute, second, timezone, dlstime)</a:t>
          </a:r>
        </a:p>
        <a:p>
          <a:pPr algn="l" rtl="0">
            <a:defRPr sz="1000"/>
          </a:pPr>
          <a:r>
            <a:rPr lang="en-US" sz="1000" b="0" i="1" u="none" strike="noStrike" baseline="0">
              <a:solidFill>
                <a:srgbClr val="000000"/>
              </a:solidFill>
              <a:latin typeface="Arial"/>
              <a:cs typeface="Arial"/>
            </a:rPr>
            <a:t>   - solarelevation(lat, lon, year, month, day, hour, minute, second, timezone, dlstime)</a:t>
          </a:r>
        </a:p>
        <a:p>
          <a:pPr algn="l" rtl="0">
            <a:defRPr sz="1000"/>
          </a:pPr>
          <a:endParaRPr lang="en-US" sz="1000" b="0" i="1" u="none" strike="noStrike" baseline="0">
            <a:solidFill>
              <a:srgbClr val="000000"/>
            </a:solidFill>
            <a:latin typeface="Arial"/>
            <a:cs typeface="Arial"/>
          </a:endParaRPr>
        </a:p>
        <a:p>
          <a:pPr algn="l" rtl="0">
            <a:defRPr sz="1000"/>
          </a:pPr>
          <a:r>
            <a:rPr lang="en-US" sz="1000" b="0" i="1" u="none" strike="noStrike" baseline="0">
              <a:solidFill>
                <a:srgbClr val="000000"/>
              </a:solidFill>
              <a:latin typeface="Arial"/>
              <a:cs typeface="Arial"/>
            </a:rPr>
            <a:t>where</a:t>
          </a:r>
        </a:p>
        <a:p>
          <a:pPr algn="l" rtl="0">
            <a:defRPr sz="1000"/>
          </a:pPr>
          <a:endParaRPr lang="en-US" sz="1000" b="0" i="1" u="none" strike="noStrike" baseline="0">
            <a:solidFill>
              <a:srgbClr val="000000"/>
            </a:solidFill>
            <a:latin typeface="Arial"/>
            <a:cs typeface="Arial"/>
          </a:endParaRPr>
        </a:p>
        <a:p>
          <a:pPr algn="l" rtl="0">
            <a:defRPr sz="1000"/>
          </a:pPr>
          <a:r>
            <a:rPr lang="en-US" sz="1000" b="0" i="1" u="none" strike="noStrike" baseline="0">
              <a:solidFill>
                <a:srgbClr val="000000"/>
              </a:solidFill>
              <a:latin typeface="Arial"/>
              <a:cs typeface="Arial"/>
            </a:rPr>
            <a:t>   lat = latidude in degrees</a:t>
          </a:r>
        </a:p>
        <a:p>
          <a:pPr algn="l" rtl="0">
            <a:defRPr sz="1000"/>
          </a:pPr>
          <a:r>
            <a:rPr lang="en-US" sz="1000" b="0" i="1" u="none" strike="noStrike" baseline="0">
              <a:solidFill>
                <a:srgbClr val="000000"/>
              </a:solidFill>
              <a:latin typeface="Arial"/>
              <a:cs typeface="Arial"/>
            </a:rPr>
            <a:t>   lon = longitude in degrees</a:t>
          </a:r>
        </a:p>
        <a:p>
          <a:pPr algn="l" rtl="0">
            <a:defRPr sz="1000"/>
          </a:pPr>
          <a:r>
            <a:rPr lang="en-US" sz="1000" b="0" i="1" u="none" strike="noStrike" baseline="0">
              <a:solidFill>
                <a:srgbClr val="000000"/>
              </a:solidFill>
              <a:latin typeface="Arial"/>
              <a:cs typeface="Arial"/>
            </a:rPr>
            <a:t>   timezone = time zone in hours relative to GMT/UTC</a:t>
          </a:r>
        </a:p>
        <a:p>
          <a:pPr algn="l" rtl="0">
            <a:defRPr sz="1000"/>
          </a:pPr>
          <a:r>
            <a:rPr lang="en-US" sz="1000" b="0" i="1" u="none" strike="noStrike" baseline="0">
              <a:solidFill>
                <a:srgbClr val="000000"/>
              </a:solidFill>
              <a:latin typeface="Arial"/>
              <a:cs typeface="Arial"/>
            </a:rPr>
            <a:t>   dlstime = daylight savings time hours </a:t>
          </a:r>
        </a:p>
        <a:p>
          <a:pPr algn="l" rtl="0">
            <a:defRPr sz="1000"/>
          </a:pPr>
          <a:r>
            <a:rPr lang="en-US" sz="1000" b="0" i="1" u="none" strike="noStrike" baseline="0">
              <a:solidFill>
                <a:srgbClr val="000000"/>
              </a:solidFill>
              <a:latin typeface="Arial"/>
              <a:cs typeface="Arial"/>
            </a:rPr>
            <a:t>                 (0 for no daylight savings, or 1 for yes daylight savings)</a:t>
          </a:r>
        </a:p>
        <a:p>
          <a:pPr algn="l" rtl="0">
            <a:defRPr sz="1000"/>
          </a:pPr>
          <a:r>
            <a:rPr lang="en-US" sz="1000" b="0" i="1" u="none" strike="noStrike" baseline="0">
              <a:solidFill>
                <a:srgbClr val="000000"/>
              </a:solidFill>
              <a:latin typeface="Arial"/>
              <a:cs typeface="Arial"/>
            </a:rPr>
            <a:t>   solardepression = angle of the sun below the horizon in degrees </a:t>
          </a:r>
        </a:p>
        <a:p>
          <a:pPr algn="l" rtl="0">
            <a:defRPr sz="1000"/>
          </a:pPr>
          <a:r>
            <a:rPr lang="en-US" sz="1000" b="0" i="1" u="none" strike="noStrike" baseline="0">
              <a:solidFill>
                <a:srgbClr val="000000"/>
              </a:solidFill>
              <a:latin typeface="Arial"/>
              <a:cs typeface="Arial"/>
            </a:rPr>
            <a:t>                 for calculation of time of dawn and dusk</a:t>
          </a:r>
        </a:p>
        <a:p>
          <a:pPr algn="l" rtl="0">
            <a:defRPr sz="1000"/>
          </a:pPr>
          <a:endParaRPr lang="en-US" sz="1000" b="0" i="1" u="none" strike="noStrike" baseline="0">
            <a:solidFill>
              <a:srgbClr val="000000"/>
            </a:solidFill>
            <a:latin typeface="Arial"/>
            <a:cs typeface="Arial"/>
          </a:endParaRPr>
        </a:p>
        <a:p>
          <a:pPr algn="l" rtl="0">
            <a:defRPr sz="1000"/>
          </a:pPr>
          <a:r>
            <a:rPr lang="en-US" sz="1000" b="0" i="1" u="none" strike="noStrike" baseline="0">
              <a:solidFill>
                <a:srgbClr val="000000"/>
              </a:solidFill>
              <a:latin typeface="Arial"/>
              <a:cs typeface="Arial"/>
            </a:rPr>
            <a:t>The sign convention for inputs to the functions named sunrise, solarnoon, sunset, dawn, dusk, solarazimuth, and solarelevation is:</a:t>
          </a:r>
        </a:p>
        <a:p>
          <a:pPr algn="l" rtl="0">
            <a:defRPr sz="1000"/>
          </a:pPr>
          <a:endParaRPr lang="en-US" sz="1000" b="0" i="1" u="none" strike="noStrike" baseline="0">
            <a:solidFill>
              <a:srgbClr val="000000"/>
            </a:solidFill>
            <a:latin typeface="Arial"/>
            <a:cs typeface="Arial"/>
          </a:endParaRPr>
        </a:p>
        <a:p>
          <a:pPr algn="l" rtl="0">
            <a:defRPr sz="1000"/>
          </a:pPr>
          <a:r>
            <a:rPr lang="en-US" sz="1000" b="0" i="1" u="none" strike="noStrike" baseline="0">
              <a:solidFill>
                <a:srgbClr val="000000"/>
              </a:solidFill>
              <a:latin typeface="Arial"/>
              <a:cs typeface="Arial"/>
            </a:rPr>
            <a:t>   - positive latitude decimal degrees for northern hemisphere</a:t>
          </a:r>
        </a:p>
        <a:p>
          <a:pPr algn="l" rtl="0">
            <a:defRPr sz="1000"/>
          </a:pPr>
          <a:r>
            <a:rPr lang="en-US" sz="1000" b="0" i="1" u="none" strike="noStrike" baseline="0">
              <a:solidFill>
                <a:srgbClr val="000000"/>
              </a:solidFill>
              <a:latin typeface="Arial"/>
              <a:cs typeface="Arial"/>
            </a:rPr>
            <a:t>   - negative longitude degrees for western hemisphere</a:t>
          </a:r>
        </a:p>
        <a:p>
          <a:pPr algn="l" rtl="0">
            <a:defRPr sz="1000"/>
          </a:pPr>
          <a:r>
            <a:rPr lang="en-US" sz="1000" b="0" i="1" u="none" strike="noStrike" baseline="0">
              <a:solidFill>
                <a:srgbClr val="000000"/>
              </a:solidFill>
              <a:latin typeface="Arial"/>
              <a:cs typeface="Arial"/>
            </a:rPr>
            <a:t>   - negative time zone hours for western hemisphere</a:t>
          </a:r>
        </a:p>
        <a:p>
          <a:pPr algn="l" rtl="0">
            <a:defRPr sz="1000"/>
          </a:pPr>
          <a:endParaRPr lang="en-US" sz="1000" b="0" i="1" u="none" strike="noStrike" baseline="0">
            <a:solidFill>
              <a:srgbClr val="000000"/>
            </a:solidFill>
            <a:latin typeface="Arial"/>
            <a:cs typeface="Arial"/>
          </a:endParaRPr>
        </a:p>
        <a:p>
          <a:pPr algn="l" rtl="0">
            <a:defRPr sz="1000"/>
          </a:pPr>
          <a:r>
            <a:rPr lang="en-US" sz="1000" b="0" i="1" u="none" strike="noStrike" baseline="0">
              <a:solidFill>
                <a:srgbClr val="000000"/>
              </a:solidFill>
              <a:latin typeface="Arial"/>
              <a:cs typeface="Arial"/>
            </a:rPr>
            <a:t>The other functions in the VBA module use the original NOAA sign convention of positive longitude in the western hemisphere.</a:t>
          </a:r>
        </a:p>
        <a:p>
          <a:pPr algn="l" rtl="0">
            <a:defRPr sz="1000"/>
          </a:pPr>
          <a:endParaRPr lang="en-US" sz="1000" b="0" i="1" u="none" strike="noStrike" baseline="0">
            <a:solidFill>
              <a:srgbClr val="000000"/>
            </a:solidFill>
            <a:latin typeface="Arial"/>
            <a:cs typeface="Arial"/>
          </a:endParaRPr>
        </a:p>
        <a:p>
          <a:pPr algn="l" rtl="0">
            <a:defRPr sz="1000"/>
          </a:pPr>
          <a:r>
            <a:rPr lang="en-US" sz="1000" b="0" i="1" u="none" strike="noStrike" baseline="0">
              <a:solidFill>
                <a:srgbClr val="000000"/>
              </a:solidFill>
              <a:latin typeface="Arial"/>
              <a:cs typeface="Arial"/>
            </a:rPr>
            <a:t>The calculations in the NOAA Sunrise/Sunset and Solar Position Calculators are based on equations from Astronomical Algorithms, by Jean Meeus. NOAA also included atmospheric refraction effects. The sunrise and sunset results were reported by NOAA to be accurate to within +/- 1 minute for locations between +/- 72° latitude, and within ten minutes outside of those latitudes.</a:t>
          </a:r>
        </a:p>
        <a:p>
          <a:pPr algn="l" rtl="0">
            <a:defRPr sz="1000"/>
          </a:pPr>
          <a:endParaRPr lang="en-US" sz="1000" b="0" i="1" u="none" strike="noStrike" baseline="0">
            <a:solidFill>
              <a:srgbClr val="000000"/>
            </a:solidFill>
            <a:latin typeface="Arial"/>
            <a:cs typeface="Arial"/>
          </a:endParaRPr>
        </a:p>
        <a:p>
          <a:pPr algn="l" rtl="0">
            <a:defRPr sz="1000"/>
          </a:pPr>
          <a:r>
            <a:rPr lang="en-US" sz="1000" b="0" i="1" u="none" strike="noStrike" baseline="0">
              <a:solidFill>
                <a:srgbClr val="000000"/>
              </a:solidFill>
              <a:latin typeface="Arial"/>
              <a:cs typeface="Arial"/>
            </a:rPr>
            <a:t>This Excel VBA translation was tested for selected locations and found to provide results within +/- 1 minute of the original NOAA Javascript code.</a:t>
          </a:r>
        </a:p>
        <a:p>
          <a:pPr algn="l" rtl="0">
            <a:defRPr sz="1000"/>
          </a:pPr>
          <a:endParaRPr lang="en-US" sz="1000" b="0" i="1" u="none" strike="noStrike" baseline="0">
            <a:solidFill>
              <a:srgbClr val="000000"/>
            </a:solidFill>
            <a:latin typeface="Arial"/>
            <a:cs typeface="Arial"/>
          </a:endParaRPr>
        </a:p>
        <a:p>
          <a:pPr algn="l" rtl="0">
            <a:defRPr sz="1000"/>
          </a:pPr>
          <a:r>
            <a:rPr lang="en-US" sz="1000" b="0" i="1" u="none" strike="noStrike" baseline="0">
              <a:solidFill>
                <a:srgbClr val="000000"/>
              </a:solidFill>
              <a:latin typeface="Arial"/>
              <a:cs typeface="Arial"/>
            </a:rPr>
            <a:t>For sunrise and sunset calculations, we assume 0.833° of atmospheric refraction. In the solar position functions, atmospheric refraction is modeled using equations documented at http://www.srrb.noaa.gov/highlights/sunrise/calcdetails.html</a:t>
          </a:r>
        </a:p>
        <a:p>
          <a:pPr algn="l" rtl="0">
            <a:defRPr sz="1000"/>
          </a:pPr>
          <a:endParaRPr lang="en-US" sz="1000" b="0" i="1" u="none" strike="noStrike" baseline="0">
            <a:solidFill>
              <a:srgbClr val="000000"/>
            </a:solidFill>
            <a:latin typeface="Arial"/>
            <a:cs typeface="Arial"/>
          </a:endParaRPr>
        </a:p>
        <a:p>
          <a:pPr algn="l" rtl="0">
            <a:defRPr sz="1000"/>
          </a:pPr>
          <a:r>
            <a:rPr lang="en-US" sz="1000" b="0" i="1" u="none" strike="noStrike" baseline="0">
              <a:solidFill>
                <a:srgbClr val="000000"/>
              </a:solidFill>
              <a:latin typeface="Arial"/>
              <a:cs typeface="Arial"/>
            </a:rPr>
            <a:t>This VBA translation does not include calculation of prior or next susets for locations above the Arctic Circle and below the Antarctic Circle, when a sunrise or sunset does not occur.</a:t>
          </a:r>
        </a:p>
        <a:p>
          <a:pPr algn="l" rtl="0">
            <a:defRPr sz="1000"/>
          </a:pPr>
          <a:endParaRPr lang="en-US" sz="1000" b="0" i="1" u="none" strike="noStrike" baseline="0">
            <a:solidFill>
              <a:srgbClr val="000000"/>
            </a:solidFill>
            <a:latin typeface="Arial"/>
            <a:cs typeface="Arial"/>
          </a:endParaRPr>
        </a:p>
        <a:p>
          <a:pPr algn="l" rtl="0">
            <a:defRPr sz="1000"/>
          </a:pPr>
          <a:r>
            <a:rPr lang="en-US" sz="1000" b="0" i="1" u="none" strike="noStrike" baseline="0">
              <a:solidFill>
                <a:srgbClr val="000000"/>
              </a:solidFill>
              <a:latin typeface="Arial"/>
              <a:cs typeface="Arial"/>
            </a:rPr>
            <a:t>Translated from NOAA's Javascript to Excel VBA by:</a:t>
          </a:r>
        </a:p>
        <a:p>
          <a:pPr algn="l" rtl="0">
            <a:defRPr sz="1000"/>
          </a:pPr>
          <a:endParaRPr lang="en-US" sz="1000" b="0" i="1" u="none" strike="noStrike" baseline="0">
            <a:solidFill>
              <a:srgbClr val="000000"/>
            </a:solidFill>
            <a:latin typeface="Arial"/>
            <a:cs typeface="Arial"/>
          </a:endParaRPr>
        </a:p>
        <a:p>
          <a:pPr algn="l" rtl="0">
            <a:defRPr sz="1000"/>
          </a:pPr>
          <a:r>
            <a:rPr lang="en-US" sz="1000" b="0" i="1" u="none" strike="noStrike" baseline="0">
              <a:solidFill>
                <a:srgbClr val="000000"/>
              </a:solidFill>
              <a:latin typeface="Arial"/>
              <a:cs typeface="Arial"/>
            </a:rPr>
            <a:t>Greg Pelletier</a:t>
          </a:r>
        </a:p>
        <a:p>
          <a:pPr algn="l" rtl="0">
            <a:defRPr sz="1000"/>
          </a:pPr>
          <a:r>
            <a:rPr lang="en-US" sz="1000" b="0" i="1" u="none" strike="noStrike" baseline="0">
              <a:solidFill>
                <a:srgbClr val="000000"/>
              </a:solidFill>
              <a:latin typeface="Arial"/>
              <a:cs typeface="Arial"/>
            </a:rPr>
            <a:t>Department of Ecology</a:t>
          </a:r>
        </a:p>
        <a:p>
          <a:pPr algn="l" rtl="0">
            <a:defRPr sz="1000"/>
          </a:pPr>
          <a:r>
            <a:rPr lang="en-US" sz="1000" b="0" i="1" u="none" strike="noStrike" baseline="0">
              <a:solidFill>
                <a:srgbClr val="000000"/>
              </a:solidFill>
              <a:latin typeface="Arial"/>
              <a:cs typeface="Arial"/>
            </a:rPr>
            <a:t>P.O. Box 47710</a:t>
          </a:r>
        </a:p>
        <a:p>
          <a:pPr algn="l" rtl="0">
            <a:defRPr sz="1000"/>
          </a:pPr>
          <a:r>
            <a:rPr lang="en-US" sz="1000" b="0" i="1" u="none" strike="noStrike" baseline="0">
              <a:solidFill>
                <a:srgbClr val="000000"/>
              </a:solidFill>
              <a:latin typeface="Arial"/>
              <a:cs typeface="Arial"/>
            </a:rPr>
            <a:t>Olympia, WA 98504-7710</a:t>
          </a:r>
        </a:p>
        <a:p>
          <a:pPr algn="l" rtl="0">
            <a:defRPr sz="1000"/>
          </a:pPr>
          <a:r>
            <a:rPr lang="en-US" sz="1000" b="0" i="1" u="none" strike="noStrike" baseline="0">
              <a:solidFill>
                <a:srgbClr val="000000"/>
              </a:solidFill>
              <a:latin typeface="Arial"/>
              <a:cs typeface="Arial"/>
            </a:rPr>
            <a:t>phone: 360-407-6485</a:t>
          </a:r>
        </a:p>
        <a:p>
          <a:pPr algn="l" rtl="0">
            <a:defRPr sz="1000"/>
          </a:pPr>
          <a:r>
            <a:rPr lang="en-US" sz="1000" b="0" i="1" u="none" strike="noStrike" baseline="0">
              <a:solidFill>
                <a:srgbClr val="000000"/>
              </a:solidFill>
              <a:latin typeface="Arial"/>
              <a:cs typeface="Arial"/>
            </a:rPr>
            <a:t>fax: 360-407-6884</a:t>
          </a:r>
        </a:p>
        <a:p>
          <a:pPr algn="l" rtl="0">
            <a:defRPr sz="1000"/>
          </a:pPr>
          <a:r>
            <a:rPr lang="en-US" sz="1000" b="0" i="1" u="none" strike="noStrike" baseline="0">
              <a:solidFill>
                <a:srgbClr val="000000"/>
              </a:solidFill>
              <a:latin typeface="Arial"/>
              <a:cs typeface="Arial"/>
            </a:rPr>
            <a:t>e-mail: gpel461@ecy.wa.gov</a:t>
          </a:r>
        </a:p>
        <a:p>
          <a:pPr algn="l" rtl="0">
            <a:defRPr sz="1000"/>
          </a:pPr>
          <a:endParaRPr lang="en-US" sz="1000" b="0" i="1"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55"/>
  <sheetViews>
    <sheetView zoomScale="85" zoomScaleNormal="85" workbookViewId="0">
      <pane xSplit="5" topLeftCell="F1" activePane="topRight" state="frozen"/>
      <selection pane="topRight" activeCell="E18" sqref="E18:M25"/>
    </sheetView>
  </sheetViews>
  <sheetFormatPr defaultColWidth="9.21875" defaultRowHeight="17.399999999999999" outlineLevelCol="2"/>
  <cols>
    <col min="1" max="1" width="2.5546875" style="12" customWidth="1"/>
    <col min="2" max="2" width="6.21875" style="12" customWidth="1"/>
    <col min="3" max="3" width="7.21875" style="13" customWidth="1"/>
    <col min="4" max="4" width="13.77734375" style="13" customWidth="1" outlineLevel="2"/>
    <col min="5" max="5" width="20" style="12" customWidth="1"/>
    <col min="6" max="6" width="10.77734375" style="12" customWidth="1" outlineLevel="1"/>
    <col min="7" max="7" width="6.5546875" style="12" customWidth="1" outlineLevel="1"/>
    <col min="8" max="8" width="9.5546875" style="14" customWidth="1" outlineLevel="1"/>
    <col min="9" max="9" width="11.21875" style="12" bestFit="1" customWidth="1"/>
    <col min="10" max="10" width="9.21875" style="12" bestFit="1" customWidth="1"/>
    <col min="11" max="11" width="7.21875" style="12" bestFit="1" customWidth="1"/>
    <col min="12" max="12" width="7.77734375" style="12" customWidth="1"/>
    <col min="13" max="13" width="7.21875" style="12" bestFit="1" customWidth="1"/>
    <col min="14" max="14" width="21.77734375" style="12" hidden="1" customWidth="1" outlineLevel="1"/>
    <col min="15" max="15" width="11" style="12" customWidth="1" collapsed="1"/>
    <col min="16" max="16" width="9.21875" style="12" customWidth="1"/>
    <col min="17" max="17" width="9.77734375" style="12" bestFit="1" customWidth="1"/>
    <col min="18" max="18" width="11" style="12" customWidth="1"/>
    <col min="19" max="19" width="10.44140625" style="12" bestFit="1" customWidth="1"/>
    <col min="20" max="20" width="9.21875" style="12"/>
    <col min="21" max="21" width="52.77734375" style="12" customWidth="1"/>
    <col min="22" max="23" width="9.21875" style="12"/>
    <col min="24" max="24" width="10.5546875" style="12" bestFit="1" customWidth="1"/>
    <col min="25" max="25" width="9.21875" style="12"/>
    <col min="26" max="26" width="10.5546875" style="12" bestFit="1" customWidth="1"/>
    <col min="27" max="27" width="10.21875" style="12" bestFit="1" customWidth="1"/>
    <col min="28" max="28" width="9.21875" style="12"/>
    <col min="29" max="29" width="13.21875" style="12" bestFit="1" customWidth="1"/>
    <col min="30" max="16384" width="9.21875" style="12"/>
  </cols>
  <sheetData>
    <row r="1" spans="1:29" ht="18" thickBot="1">
      <c r="C1" s="226" t="s">
        <v>807</v>
      </c>
      <c r="D1" s="227"/>
      <c r="E1" s="228"/>
    </row>
    <row r="2" spans="1:29">
      <c r="A2" s="15"/>
      <c r="B2" s="15"/>
      <c r="C2" s="16"/>
      <c r="D2" s="16"/>
      <c r="E2" s="15"/>
      <c r="F2" s="15"/>
      <c r="G2" s="15"/>
      <c r="H2" s="17"/>
      <c r="I2" s="15"/>
      <c r="J2" s="229" t="s">
        <v>808</v>
      </c>
      <c r="K2" s="230"/>
      <c r="L2" s="230"/>
      <c r="M2" s="231"/>
      <c r="N2" s="46"/>
      <c r="O2" s="15"/>
      <c r="P2" s="15"/>
    </row>
    <row r="3" spans="1:29" ht="18" thickBot="1">
      <c r="A3" s="15"/>
      <c r="B3" s="15"/>
      <c r="C3" s="232"/>
      <c r="D3" s="232"/>
      <c r="E3" s="232"/>
      <c r="F3" s="232"/>
      <c r="G3" s="232"/>
      <c r="H3" s="232"/>
      <c r="I3" s="232"/>
      <c r="J3" s="233" t="s">
        <v>809</v>
      </c>
      <c r="K3" s="234"/>
      <c r="L3" s="234"/>
      <c r="M3" s="235"/>
      <c r="N3" s="47"/>
      <c r="O3" s="18"/>
      <c r="P3" s="15"/>
    </row>
    <row r="4" spans="1:29" ht="18" thickBot="1">
      <c r="A4" s="15"/>
      <c r="B4" s="19"/>
      <c r="C4" s="236"/>
      <c r="D4" s="237"/>
      <c r="E4" s="238"/>
      <c r="F4" s="239" t="s">
        <v>26</v>
      </c>
      <c r="G4" s="240"/>
      <c r="H4" s="241"/>
      <c r="I4" s="20">
        <v>5</v>
      </c>
      <c r="J4" s="242" t="s">
        <v>810</v>
      </c>
      <c r="K4" s="243"/>
      <c r="L4" s="242" t="s">
        <v>811</v>
      </c>
      <c r="M4" s="243"/>
      <c r="N4" s="217" t="s">
        <v>666</v>
      </c>
      <c r="O4" s="218"/>
      <c r="P4" s="218"/>
      <c r="Q4" s="218"/>
      <c r="R4" s="218"/>
      <c r="S4" s="218"/>
      <c r="T4" s="219"/>
      <c r="U4" s="46"/>
    </row>
    <row r="5" spans="1:29" s="13" customFormat="1" ht="28.2" thickBot="1">
      <c r="A5" s="16"/>
      <c r="B5" s="70" t="s">
        <v>27</v>
      </c>
      <c r="C5" s="70" t="s">
        <v>28</v>
      </c>
      <c r="D5" s="25" t="s">
        <v>29</v>
      </c>
      <c r="E5" s="25" t="s">
        <v>30</v>
      </c>
      <c r="F5" s="71" t="s">
        <v>31</v>
      </c>
      <c r="G5" s="72" t="s">
        <v>32</v>
      </c>
      <c r="H5" s="73" t="s">
        <v>33</v>
      </c>
      <c r="I5" s="74" t="s">
        <v>34</v>
      </c>
      <c r="J5" s="54" t="s">
        <v>35</v>
      </c>
      <c r="K5" s="75" t="s">
        <v>36</v>
      </c>
      <c r="L5" s="54" t="s">
        <v>35</v>
      </c>
      <c r="M5" s="75" t="s">
        <v>36</v>
      </c>
      <c r="N5" s="111" t="s">
        <v>660</v>
      </c>
      <c r="O5" s="111" t="s">
        <v>37</v>
      </c>
      <c r="P5" s="112" t="s">
        <v>38</v>
      </c>
      <c r="Q5" s="112" t="s">
        <v>39</v>
      </c>
      <c r="R5" s="112" t="s">
        <v>668</v>
      </c>
      <c r="S5" s="113" t="s">
        <v>40</v>
      </c>
      <c r="T5" s="114" t="s">
        <v>41</v>
      </c>
      <c r="U5" s="55"/>
      <c r="V5" s="56" t="s">
        <v>6</v>
      </c>
      <c r="W5" s="56" t="s">
        <v>5</v>
      </c>
      <c r="X5" s="56" t="s">
        <v>0</v>
      </c>
      <c r="Y5" s="56" t="s">
        <v>1</v>
      </c>
      <c r="Z5" s="56" t="s">
        <v>2</v>
      </c>
      <c r="AA5" s="56" t="s">
        <v>8</v>
      </c>
      <c r="AB5" s="56" t="s">
        <v>7</v>
      </c>
    </row>
    <row r="6" spans="1:29" s="13" customFormat="1" ht="30.75" customHeight="1" thickBot="1">
      <c r="A6" s="16"/>
      <c r="B6" s="57">
        <f>C6</f>
        <v>43666</v>
      </c>
      <c r="C6" s="143">
        <v>43666</v>
      </c>
      <c r="D6" s="129" t="s">
        <v>667</v>
      </c>
      <c r="E6" s="129" t="s">
        <v>812</v>
      </c>
      <c r="F6" s="95">
        <v>0.54166666666666663</v>
      </c>
      <c r="G6" s="96">
        <v>18</v>
      </c>
      <c r="H6" s="97">
        <f t="shared" ref="H6:H14" si="0">IF(ISBLANK(F6),"",G6/EstAvgSpeed/24)</f>
        <v>0.15</v>
      </c>
      <c r="I6" s="98">
        <f t="shared" ref="I6:I14" si="1">IF(ISBLANK(F6),"",F6+H6)</f>
        <v>0.69166666666666665</v>
      </c>
      <c r="J6" s="119">
        <v>906</v>
      </c>
      <c r="K6" s="120">
        <v>924</v>
      </c>
      <c r="L6" s="121">
        <v>224</v>
      </c>
      <c r="M6" s="120">
        <v>254</v>
      </c>
      <c r="N6" s="99" t="s">
        <v>549</v>
      </c>
      <c r="O6" s="100">
        <f t="shared" ref="O6:O14" si="2">IF(ISBLANK(N6),"",dawn(V6,W6,X6,Y6,Z6,AA6,AB6,12))</f>
        <v>0.17819251589620649</v>
      </c>
      <c r="P6" s="101">
        <f t="shared" ref="P6:P14" si="3">IF(ISBLANK(N6),"",sunrise(V6,W6,X6,Y6,Z6,AA6,AB6))</f>
        <v>0.2289157238929613</v>
      </c>
      <c r="Q6" s="102">
        <f t="shared" ref="Q6:Q14" si="4">IF(ISBLANK(N6),"",sunset(V6,W6,X6,Y6,Z6,AA6,AB6))</f>
        <v>0.84343165667870779</v>
      </c>
      <c r="R6" s="103">
        <f t="shared" ref="R6:R14" si="5">IF(ISBLANK(N6),"",dusk(V6,W6,X6,Y6,Z6,AA6,AB6,12))</f>
        <v>0.89404164658809748</v>
      </c>
      <c r="S6" s="121">
        <v>940</v>
      </c>
      <c r="T6" s="132">
        <v>0.9</v>
      </c>
      <c r="U6" s="52"/>
      <c r="V6" s="63">
        <f t="shared" ref="V6:V14" si="6">VLOOKUP($N6,$F$174:$J$456,4,FALSE)</f>
        <v>41.363300000000002</v>
      </c>
      <c r="W6" s="63">
        <f t="shared" ref="W6:W14" si="7">VLOOKUP($N6,$F$174:$J$456,5,FALSE)</f>
        <v>-71.489999999999995</v>
      </c>
      <c r="X6" s="64">
        <f>YEAR(C6)</f>
        <v>2019</v>
      </c>
      <c r="Y6" s="65">
        <f>MONTH(C6)</f>
        <v>7</v>
      </c>
      <c r="Z6" s="65">
        <f>DAY(C6)</f>
        <v>20</v>
      </c>
      <c r="AA6" s="56">
        <v>-5</v>
      </c>
      <c r="AB6" s="56">
        <v>1</v>
      </c>
    </row>
    <row r="7" spans="1:29" s="13" customFormat="1" ht="30.75" customHeight="1">
      <c r="A7" s="16"/>
      <c r="B7" s="66">
        <f t="shared" ref="B7:B14" si="8">C7</f>
        <v>43667</v>
      </c>
      <c r="C7" s="144">
        <f>C6+1</f>
        <v>43667</v>
      </c>
      <c r="D7" s="130" t="s">
        <v>817</v>
      </c>
      <c r="E7" s="130" t="s">
        <v>820</v>
      </c>
      <c r="F7" s="76">
        <v>0.39583333333333331</v>
      </c>
      <c r="G7" s="77">
        <v>22</v>
      </c>
      <c r="H7" s="48">
        <f t="shared" si="0"/>
        <v>0.18333333333333335</v>
      </c>
      <c r="I7" s="49">
        <f t="shared" si="1"/>
        <v>0.57916666666666661</v>
      </c>
      <c r="J7" s="122">
        <v>942</v>
      </c>
      <c r="K7" s="123">
        <v>1006</v>
      </c>
      <c r="L7" s="124">
        <v>300</v>
      </c>
      <c r="M7" s="120">
        <v>336</v>
      </c>
      <c r="N7" s="80" t="s">
        <v>546</v>
      </c>
      <c r="O7" s="59">
        <f t="shared" si="2"/>
        <v>0.1802046859856479</v>
      </c>
      <c r="P7" s="60">
        <f t="shared" si="3"/>
        <v>0.23066950834064584</v>
      </c>
      <c r="Q7" s="61">
        <f t="shared" si="4"/>
        <v>0.84379733049093975</v>
      </c>
      <c r="R7" s="62">
        <f t="shared" si="5"/>
        <v>0.8941482885721419</v>
      </c>
      <c r="S7" s="124">
        <v>1006</v>
      </c>
      <c r="T7" s="132">
        <v>0.84</v>
      </c>
      <c r="U7" s="52"/>
      <c r="V7" s="63">
        <f t="shared" si="6"/>
        <v>41.305</v>
      </c>
      <c r="W7" s="63">
        <f t="shared" si="7"/>
        <v>-71.86</v>
      </c>
      <c r="X7" s="64">
        <f t="shared" ref="X7:X14" si="9">YEAR(C7)</f>
        <v>2019</v>
      </c>
      <c r="Y7" s="65">
        <f t="shared" ref="Y7:Y14" si="10">MONTH(C7)</f>
        <v>7</v>
      </c>
      <c r="Z7" s="65">
        <f t="shared" ref="Z7:Z14" si="11">DAY(C7)</f>
        <v>21</v>
      </c>
      <c r="AA7" s="56">
        <v>-5</v>
      </c>
      <c r="AB7" s="56">
        <v>1</v>
      </c>
      <c r="AC7" s="67"/>
    </row>
    <row r="8" spans="1:29" s="13" customFormat="1" ht="30.75" customHeight="1">
      <c r="A8" s="16"/>
      <c r="B8" s="66">
        <f t="shared" si="8"/>
        <v>43668</v>
      </c>
      <c r="C8" s="144">
        <f t="shared" ref="C8:C14" si="12">C7+1</f>
        <v>43668</v>
      </c>
      <c r="D8" s="130" t="s">
        <v>816</v>
      </c>
      <c r="E8" s="130" t="s">
        <v>818</v>
      </c>
      <c r="F8" s="128">
        <v>0.36458333333333331</v>
      </c>
      <c r="G8" s="77">
        <v>26</v>
      </c>
      <c r="H8" s="48">
        <f t="shared" si="0"/>
        <v>0.21666666666666667</v>
      </c>
      <c r="I8" s="49">
        <f t="shared" si="1"/>
        <v>0.58125000000000004</v>
      </c>
      <c r="J8" s="122">
        <v>1018</v>
      </c>
      <c r="K8" s="123">
        <v>1054</v>
      </c>
      <c r="L8" s="122">
        <v>342</v>
      </c>
      <c r="M8" s="123">
        <v>412</v>
      </c>
      <c r="N8" s="80" t="s">
        <v>495</v>
      </c>
      <c r="O8" s="59">
        <f t="shared" si="2"/>
        <v>0.18305508936963627</v>
      </c>
      <c r="P8" s="60">
        <f t="shared" si="3"/>
        <v>0.23308261333442845</v>
      </c>
      <c r="Q8" s="61">
        <f t="shared" si="4"/>
        <v>0.84422490736265388</v>
      </c>
      <c r="R8" s="62">
        <f t="shared" si="5"/>
        <v>0.89413951116544377</v>
      </c>
      <c r="S8" s="122">
        <v>1031</v>
      </c>
      <c r="T8" s="132">
        <v>0.76</v>
      </c>
      <c r="U8" s="53" t="s">
        <v>800</v>
      </c>
      <c r="V8" s="63">
        <f t="shared" si="6"/>
        <v>41.101700000000001</v>
      </c>
      <c r="W8" s="63">
        <f t="shared" si="7"/>
        <v>-72.361699999999999</v>
      </c>
      <c r="X8" s="64">
        <f t="shared" si="9"/>
        <v>2019</v>
      </c>
      <c r="Y8" s="65">
        <f t="shared" si="10"/>
        <v>7</v>
      </c>
      <c r="Z8" s="65">
        <f t="shared" si="11"/>
        <v>22</v>
      </c>
      <c r="AA8" s="56">
        <v>-5</v>
      </c>
      <c r="AB8" s="56">
        <v>1</v>
      </c>
      <c r="AC8" s="67"/>
    </row>
    <row r="9" spans="1:29" s="13" customFormat="1" ht="30.75" customHeight="1">
      <c r="A9" s="16"/>
      <c r="B9" s="66">
        <f t="shared" si="8"/>
        <v>43669</v>
      </c>
      <c r="C9" s="144">
        <f t="shared" si="12"/>
        <v>43669</v>
      </c>
      <c r="D9" s="130" t="s">
        <v>813</v>
      </c>
      <c r="E9" s="130" t="s">
        <v>813</v>
      </c>
      <c r="F9" s="76"/>
      <c r="G9" s="77"/>
      <c r="H9" s="48" t="str">
        <f t="shared" si="0"/>
        <v/>
      </c>
      <c r="I9" s="49" t="str">
        <f t="shared" si="1"/>
        <v/>
      </c>
      <c r="J9" s="122">
        <v>1100</v>
      </c>
      <c r="K9" s="123">
        <v>1142</v>
      </c>
      <c r="L9" s="122">
        <v>424</v>
      </c>
      <c r="M9" s="123">
        <v>454</v>
      </c>
      <c r="N9" s="80" t="s">
        <v>495</v>
      </c>
      <c r="O9" s="59">
        <f t="shared" si="2"/>
        <v>0.18385781769509021</v>
      </c>
      <c r="P9" s="60">
        <f t="shared" si="3"/>
        <v>0.23370034690653116</v>
      </c>
      <c r="Q9" s="61">
        <f t="shared" si="4"/>
        <v>0.84364414575853031</v>
      </c>
      <c r="R9" s="62">
        <f t="shared" si="5"/>
        <v>0.89337289312231405</v>
      </c>
      <c r="S9" s="122">
        <v>1056</v>
      </c>
      <c r="T9" s="132">
        <v>0.68</v>
      </c>
      <c r="U9" s="52"/>
      <c r="V9" s="63">
        <f t="shared" si="6"/>
        <v>41.101700000000001</v>
      </c>
      <c r="W9" s="63">
        <f t="shared" si="7"/>
        <v>-72.361699999999999</v>
      </c>
      <c r="X9" s="64">
        <f t="shared" si="9"/>
        <v>2019</v>
      </c>
      <c r="Y9" s="65">
        <f t="shared" si="10"/>
        <v>7</v>
      </c>
      <c r="Z9" s="65">
        <f t="shared" si="11"/>
        <v>23</v>
      </c>
      <c r="AA9" s="56">
        <v>-5</v>
      </c>
      <c r="AB9" s="56">
        <v>1</v>
      </c>
      <c r="AC9" s="67"/>
    </row>
    <row r="10" spans="1:29" s="13" customFormat="1" ht="60.6" thickBot="1">
      <c r="A10" s="16"/>
      <c r="B10" s="66">
        <f t="shared" si="8"/>
        <v>43670</v>
      </c>
      <c r="C10" s="144">
        <f t="shared" si="12"/>
        <v>43670</v>
      </c>
      <c r="D10" s="130" t="s">
        <v>813</v>
      </c>
      <c r="E10" s="142" t="s">
        <v>819</v>
      </c>
      <c r="F10" s="76">
        <v>0.4375</v>
      </c>
      <c r="G10" s="77">
        <v>20</v>
      </c>
      <c r="H10" s="48">
        <f t="shared" si="0"/>
        <v>0.16666666666666666</v>
      </c>
      <c r="I10" s="49">
        <f t="shared" si="1"/>
        <v>0.60416666666666663</v>
      </c>
      <c r="J10" s="122">
        <v>1142</v>
      </c>
      <c r="K10" s="123"/>
      <c r="L10" s="122">
        <v>506</v>
      </c>
      <c r="M10" s="123">
        <v>536</v>
      </c>
      <c r="N10" s="80" t="s">
        <v>540</v>
      </c>
      <c r="O10" s="59">
        <f t="shared" si="2"/>
        <v>0.18411076811430577</v>
      </c>
      <c r="P10" s="60">
        <f t="shared" si="3"/>
        <v>0.23396106137879447</v>
      </c>
      <c r="Q10" s="61">
        <f t="shared" si="4"/>
        <v>0.84330215318378143</v>
      </c>
      <c r="R10" s="62">
        <f t="shared" si="5"/>
        <v>0.89303640465768286</v>
      </c>
      <c r="S10" s="122">
        <v>1100</v>
      </c>
      <c r="T10" s="110">
        <v>0.57999999999999996</v>
      </c>
      <c r="U10" s="52"/>
      <c r="V10" s="63">
        <f t="shared" si="6"/>
        <v>41.263300000000001</v>
      </c>
      <c r="W10" s="63">
        <f t="shared" si="7"/>
        <v>-72.343299999999999</v>
      </c>
      <c r="X10" s="64">
        <f t="shared" si="9"/>
        <v>2019</v>
      </c>
      <c r="Y10" s="65">
        <f t="shared" si="10"/>
        <v>7</v>
      </c>
      <c r="Z10" s="65">
        <f t="shared" si="11"/>
        <v>24</v>
      </c>
      <c r="AA10" s="56">
        <v>-5</v>
      </c>
      <c r="AB10" s="56">
        <v>1</v>
      </c>
      <c r="AC10" s="67"/>
    </row>
    <row r="11" spans="1:29" s="13" customFormat="1" ht="30.75" customHeight="1">
      <c r="A11" s="16"/>
      <c r="B11" s="66">
        <f t="shared" si="8"/>
        <v>43671</v>
      </c>
      <c r="C11" s="144">
        <f t="shared" si="12"/>
        <v>43671</v>
      </c>
      <c r="D11" s="130" t="s">
        <v>815</v>
      </c>
      <c r="E11" s="130" t="s">
        <v>814</v>
      </c>
      <c r="F11" s="76">
        <v>0.41666666666666669</v>
      </c>
      <c r="G11" s="77">
        <v>22</v>
      </c>
      <c r="H11" s="48">
        <f t="shared" si="0"/>
        <v>0.18333333333333335</v>
      </c>
      <c r="I11" s="49">
        <f t="shared" si="1"/>
        <v>0.60000000000000009</v>
      </c>
      <c r="J11" s="122">
        <v>1230</v>
      </c>
      <c r="K11" s="123">
        <v>1236</v>
      </c>
      <c r="L11" s="122">
        <v>600</v>
      </c>
      <c r="M11" s="123">
        <v>624</v>
      </c>
      <c r="N11" s="80" t="s">
        <v>546</v>
      </c>
      <c r="O11" s="59">
        <f t="shared" si="2"/>
        <v>0.18346353751493202</v>
      </c>
      <c r="P11" s="60">
        <f t="shared" si="3"/>
        <v>0.23317349889665845</v>
      </c>
      <c r="Q11" s="61">
        <f t="shared" si="4"/>
        <v>0.8414143063767392</v>
      </c>
      <c r="R11" s="62">
        <f t="shared" si="5"/>
        <v>0.89100729874268569</v>
      </c>
      <c r="S11" s="122">
        <v>1122</v>
      </c>
      <c r="T11" s="104">
        <v>0.49</v>
      </c>
      <c r="U11" s="52"/>
      <c r="V11" s="63">
        <f t="shared" si="6"/>
        <v>41.305</v>
      </c>
      <c r="W11" s="63">
        <f t="shared" si="7"/>
        <v>-71.86</v>
      </c>
      <c r="X11" s="64">
        <f t="shared" si="9"/>
        <v>2019</v>
      </c>
      <c r="Y11" s="65">
        <f t="shared" si="10"/>
        <v>7</v>
      </c>
      <c r="Z11" s="65">
        <f t="shared" si="11"/>
        <v>25</v>
      </c>
      <c r="AA11" s="56">
        <v>-5</v>
      </c>
      <c r="AB11" s="56">
        <v>1</v>
      </c>
      <c r="AC11" s="67"/>
    </row>
    <row r="12" spans="1:29" s="13" customFormat="1" ht="30.75" customHeight="1">
      <c r="A12" s="16"/>
      <c r="B12" s="66">
        <f t="shared" si="8"/>
        <v>43672</v>
      </c>
      <c r="C12" s="144">
        <f t="shared" si="12"/>
        <v>43672</v>
      </c>
      <c r="D12" s="130" t="s">
        <v>814</v>
      </c>
      <c r="E12" s="130" t="s">
        <v>814</v>
      </c>
      <c r="F12" s="76"/>
      <c r="G12" s="77"/>
      <c r="H12" s="48" t="str">
        <f t="shared" si="0"/>
        <v/>
      </c>
      <c r="I12" s="49" t="str">
        <f t="shared" si="1"/>
        <v/>
      </c>
      <c r="J12" s="122">
        <v>124</v>
      </c>
      <c r="K12" s="123">
        <v>124</v>
      </c>
      <c r="L12" s="122">
        <v>654</v>
      </c>
      <c r="M12" s="123">
        <v>718</v>
      </c>
      <c r="N12" s="80" t="s">
        <v>546</v>
      </c>
      <c r="O12" s="59">
        <f t="shared" si="2"/>
        <v>0.18429932164776178</v>
      </c>
      <c r="P12" s="60">
        <f t="shared" si="3"/>
        <v>0.23381692735235712</v>
      </c>
      <c r="Q12" s="61">
        <f t="shared" si="4"/>
        <v>0.84076773121356008</v>
      </c>
      <c r="R12" s="62">
        <f t="shared" si="5"/>
        <v>0.89016801373315502</v>
      </c>
      <c r="S12" s="122">
        <v>1150</v>
      </c>
      <c r="T12" s="104">
        <v>0.39</v>
      </c>
      <c r="U12" s="52"/>
      <c r="V12" s="63">
        <f t="shared" si="6"/>
        <v>41.305</v>
      </c>
      <c r="W12" s="63">
        <f t="shared" si="7"/>
        <v>-71.86</v>
      </c>
      <c r="X12" s="64">
        <f t="shared" si="9"/>
        <v>2019</v>
      </c>
      <c r="Y12" s="65">
        <f t="shared" si="10"/>
        <v>7</v>
      </c>
      <c r="Z12" s="65">
        <f t="shared" si="11"/>
        <v>26</v>
      </c>
      <c r="AA12" s="56">
        <v>-5</v>
      </c>
      <c r="AB12" s="56">
        <v>1</v>
      </c>
      <c r="AC12" s="67"/>
    </row>
    <row r="13" spans="1:29" s="13" customFormat="1" ht="30.75" customHeight="1">
      <c r="A13" s="16"/>
      <c r="B13" s="66">
        <f t="shared" si="8"/>
        <v>43673</v>
      </c>
      <c r="C13" s="144">
        <f t="shared" si="12"/>
        <v>43673</v>
      </c>
      <c r="D13" s="130" t="s">
        <v>814</v>
      </c>
      <c r="E13" s="130" t="s">
        <v>812</v>
      </c>
      <c r="F13" s="76">
        <v>0.43055555555555558</v>
      </c>
      <c r="G13" s="77">
        <v>27</v>
      </c>
      <c r="H13" s="48">
        <f t="shared" si="0"/>
        <v>0.22500000000000001</v>
      </c>
      <c r="I13" s="49">
        <f t="shared" si="1"/>
        <v>0.65555555555555556</v>
      </c>
      <c r="J13" s="122">
        <v>218</v>
      </c>
      <c r="K13" s="123">
        <v>218</v>
      </c>
      <c r="L13" s="122">
        <v>754</v>
      </c>
      <c r="M13" s="123">
        <v>818</v>
      </c>
      <c r="N13" s="80" t="s">
        <v>546</v>
      </c>
      <c r="O13" s="59">
        <f t="shared" si="2"/>
        <v>0.18514215039225237</v>
      </c>
      <c r="P13" s="60">
        <f t="shared" si="3"/>
        <v>0.23446646419408768</v>
      </c>
      <c r="Q13" s="61">
        <f t="shared" si="4"/>
        <v>0.8401014604336271</v>
      </c>
      <c r="R13" s="62">
        <f t="shared" si="5"/>
        <v>0.88930825528815505</v>
      </c>
      <c r="S13" s="122">
        <v>24</v>
      </c>
      <c r="T13" s="104">
        <v>0.28999999999999998</v>
      </c>
      <c r="U13" s="52"/>
      <c r="V13" s="63">
        <f t="shared" si="6"/>
        <v>41.305</v>
      </c>
      <c r="W13" s="63">
        <f t="shared" si="7"/>
        <v>-71.86</v>
      </c>
      <c r="X13" s="64">
        <f t="shared" si="9"/>
        <v>2019</v>
      </c>
      <c r="Y13" s="65">
        <f t="shared" si="10"/>
        <v>7</v>
      </c>
      <c r="Z13" s="65">
        <f t="shared" si="11"/>
        <v>27</v>
      </c>
      <c r="AA13" s="56">
        <v>-5</v>
      </c>
      <c r="AB13" s="56">
        <v>1</v>
      </c>
      <c r="AC13" s="67"/>
    </row>
    <row r="14" spans="1:29" s="13" customFormat="1" ht="45" customHeight="1" thickBot="1">
      <c r="A14" s="16"/>
      <c r="B14" s="68">
        <f t="shared" si="8"/>
        <v>43674</v>
      </c>
      <c r="C14" s="145">
        <f t="shared" si="12"/>
        <v>43674</v>
      </c>
      <c r="D14" s="131" t="s">
        <v>817</v>
      </c>
      <c r="E14" s="131" t="s">
        <v>821</v>
      </c>
      <c r="F14" s="78">
        <v>0.41666666666666669</v>
      </c>
      <c r="G14" s="79">
        <v>18</v>
      </c>
      <c r="H14" s="50">
        <f t="shared" si="0"/>
        <v>0.15</v>
      </c>
      <c r="I14" s="51">
        <f t="shared" si="1"/>
        <v>0.56666666666666665</v>
      </c>
      <c r="J14" s="125">
        <v>312</v>
      </c>
      <c r="K14" s="126">
        <v>312</v>
      </c>
      <c r="L14" s="125">
        <v>854</v>
      </c>
      <c r="M14" s="126">
        <v>912</v>
      </c>
      <c r="N14" s="105" t="s">
        <v>563</v>
      </c>
      <c r="O14" s="106">
        <f t="shared" si="2"/>
        <v>0.18390554687758948</v>
      </c>
      <c r="P14" s="107">
        <f t="shared" si="3"/>
        <v>0.23326897847349962</v>
      </c>
      <c r="Q14" s="108">
        <f t="shared" si="4"/>
        <v>0.83830211657715614</v>
      </c>
      <c r="R14" s="109">
        <f t="shared" si="5"/>
        <v>0.88754603497788276</v>
      </c>
      <c r="S14" s="125">
        <v>102</v>
      </c>
      <c r="T14" s="110">
        <v>0.2</v>
      </c>
      <c r="U14" s="52"/>
      <c r="V14" s="63">
        <f t="shared" si="6"/>
        <v>41.505000000000003</v>
      </c>
      <c r="W14" s="63">
        <f t="shared" si="7"/>
        <v>-71.326700000000002</v>
      </c>
      <c r="X14" s="64">
        <f t="shared" si="9"/>
        <v>2019</v>
      </c>
      <c r="Y14" s="65">
        <f t="shared" si="10"/>
        <v>7</v>
      </c>
      <c r="Z14" s="65">
        <f t="shared" si="11"/>
        <v>28</v>
      </c>
      <c r="AA14" s="56">
        <v>-5</v>
      </c>
      <c r="AB14" s="56">
        <v>1</v>
      </c>
    </row>
    <row r="15" spans="1:29" s="13" customFormat="1" ht="31.5" customHeight="1" thickBot="1">
      <c r="A15" s="16"/>
      <c r="B15" s="16"/>
      <c r="C15" s="23"/>
      <c r="D15" s="23"/>
      <c r="E15" s="23"/>
      <c r="F15" s="23"/>
      <c r="G15" s="23"/>
      <c r="H15" s="69"/>
      <c r="I15" s="23"/>
      <c r="J15" s="23"/>
      <c r="K15" s="23"/>
      <c r="L15" s="23"/>
      <c r="M15" s="23"/>
      <c r="N15" s="58"/>
      <c r="O15" s="16"/>
      <c r="P15" s="16"/>
    </row>
    <row r="16" spans="1:29" s="13" customFormat="1" ht="31.8" thickBot="1">
      <c r="A16" s="16"/>
      <c r="B16" s="21" t="s">
        <v>27</v>
      </c>
      <c r="C16" s="22" t="s">
        <v>28</v>
      </c>
      <c r="D16" s="81" t="s">
        <v>42</v>
      </c>
      <c r="E16" s="220" t="s">
        <v>43</v>
      </c>
      <c r="F16" s="221"/>
      <c r="G16" s="221"/>
      <c r="H16" s="221"/>
      <c r="I16" s="221"/>
      <c r="J16" s="221"/>
      <c r="K16" s="221"/>
      <c r="L16" s="221"/>
      <c r="M16" s="222"/>
      <c r="N16" s="82" t="s">
        <v>669</v>
      </c>
      <c r="O16" s="25" t="s">
        <v>44</v>
      </c>
      <c r="P16" s="26" t="s">
        <v>45</v>
      </c>
      <c r="Q16" s="25" t="s">
        <v>46</v>
      </c>
      <c r="R16" s="27" t="s">
        <v>47</v>
      </c>
      <c r="S16" s="24" t="s">
        <v>48</v>
      </c>
      <c r="T16" s="24" t="s">
        <v>49</v>
      </c>
    </row>
    <row r="17" spans="1:20" s="87" customFormat="1" ht="36.75" customHeight="1">
      <c r="A17" s="83"/>
      <c r="B17" s="84">
        <v>41475</v>
      </c>
      <c r="C17" s="85">
        <f>C6</f>
        <v>43666</v>
      </c>
      <c r="D17" s="86" t="str">
        <f>IF(ISBLANK(E6),"",E6)</f>
        <v>Point Judith
Race -3:10</v>
      </c>
      <c r="E17" s="223"/>
      <c r="F17" s="224"/>
      <c r="G17" s="224"/>
      <c r="H17" s="224"/>
      <c r="I17" s="224"/>
      <c r="J17" s="224"/>
      <c r="K17" s="224"/>
      <c r="L17" s="224"/>
      <c r="M17" s="225"/>
      <c r="N17" s="28"/>
      <c r="O17" s="29"/>
      <c r="P17" s="30"/>
      <c r="Q17" s="31"/>
      <c r="R17" s="32"/>
      <c r="S17" s="31"/>
      <c r="T17" s="31"/>
    </row>
    <row r="18" spans="1:20" s="87" customFormat="1" ht="36.75" customHeight="1">
      <c r="A18" s="83"/>
      <c r="B18" s="88">
        <v>41476</v>
      </c>
      <c r="C18" s="85">
        <f t="shared" ref="C18:C25" si="13">C7</f>
        <v>43667</v>
      </c>
      <c r="D18" s="86" t="str">
        <f t="shared" ref="D18:D25" si="14">IF(ISBLANK(E7),"",E7)</f>
        <v>Stonington
-2 05</v>
      </c>
      <c r="E18" s="216"/>
      <c r="F18" s="213"/>
      <c r="G18" s="213"/>
      <c r="H18" s="213"/>
      <c r="I18" s="213"/>
      <c r="J18" s="213"/>
      <c r="K18" s="213"/>
      <c r="L18" s="213"/>
      <c r="M18" s="214"/>
      <c r="N18" s="28"/>
      <c r="O18" s="90"/>
      <c r="P18" s="91"/>
      <c r="Q18" s="92"/>
      <c r="R18" s="89"/>
      <c r="S18" s="92"/>
      <c r="T18" s="93"/>
    </row>
    <row r="19" spans="1:20" s="87" customFormat="1" ht="74.25" customHeight="1">
      <c r="A19" s="83"/>
      <c r="B19" s="88">
        <v>41477</v>
      </c>
      <c r="C19" s="85">
        <f t="shared" si="13"/>
        <v>43668</v>
      </c>
      <c r="D19" s="86" t="str">
        <f t="shared" si="14"/>
        <v>Shelter Island
Race slack 1018</v>
      </c>
      <c r="E19" s="210"/>
      <c r="F19" s="211"/>
      <c r="G19" s="211"/>
      <c r="H19" s="211"/>
      <c r="I19" s="211"/>
      <c r="J19" s="211"/>
      <c r="K19" s="211"/>
      <c r="L19" s="211"/>
      <c r="M19" s="212"/>
      <c r="N19" s="28"/>
      <c r="O19" s="37"/>
      <c r="P19" s="35"/>
      <c r="Q19" s="33"/>
      <c r="R19" s="36"/>
      <c r="S19" s="33"/>
      <c r="T19" s="33"/>
    </row>
    <row r="20" spans="1:20" s="87" customFormat="1" ht="36.75" customHeight="1">
      <c r="A20" s="83"/>
      <c r="B20" s="88">
        <v>41478</v>
      </c>
      <c r="C20" s="85">
        <f t="shared" si="13"/>
        <v>43669</v>
      </c>
      <c r="D20" s="86" t="str">
        <f t="shared" si="14"/>
        <v>Shelter Island</v>
      </c>
      <c r="E20" s="216"/>
      <c r="F20" s="213"/>
      <c r="G20" s="213"/>
      <c r="H20" s="213"/>
      <c r="I20" s="213"/>
      <c r="J20" s="213"/>
      <c r="K20" s="213"/>
      <c r="L20" s="213"/>
      <c r="M20" s="214"/>
      <c r="N20" s="33"/>
      <c r="O20" s="37"/>
      <c r="P20" s="35"/>
      <c r="Q20" s="33"/>
      <c r="R20" s="36"/>
      <c r="S20" s="33"/>
      <c r="T20" s="33"/>
    </row>
    <row r="21" spans="1:20" s="87" customFormat="1" ht="36.75" customHeight="1">
      <c r="A21" s="83"/>
      <c r="B21" s="88">
        <v>41479</v>
      </c>
      <c r="C21" s="85">
        <f t="shared" si="13"/>
        <v>43670</v>
      </c>
      <c r="D21" s="86" t="str">
        <f t="shared" si="14"/>
        <v xml:space="preserve">Old Saybrook
Plum Gut F 11:42
F-1 20 E-0 45
</v>
      </c>
      <c r="E21" s="210"/>
      <c r="F21" s="211"/>
      <c r="G21" s="211"/>
      <c r="H21" s="211"/>
      <c r="I21" s="211"/>
      <c r="J21" s="211"/>
      <c r="K21" s="211"/>
      <c r="L21" s="211"/>
      <c r="M21" s="212"/>
      <c r="N21" s="33"/>
      <c r="O21" s="37"/>
      <c r="P21" s="35"/>
      <c r="Q21" s="33"/>
      <c r="R21" s="36"/>
      <c r="S21" s="33"/>
      <c r="T21" s="33"/>
    </row>
    <row r="22" spans="1:20" s="87" customFormat="1" ht="36.75" customHeight="1">
      <c r="A22" s="83"/>
      <c r="B22" s="88">
        <v>41480</v>
      </c>
      <c r="C22" s="85">
        <f t="shared" si="13"/>
        <v>43671</v>
      </c>
      <c r="D22" s="86" t="str">
        <f t="shared" si="14"/>
        <v>Mystic</v>
      </c>
      <c r="E22" s="210"/>
      <c r="F22" s="213"/>
      <c r="G22" s="213"/>
      <c r="H22" s="213"/>
      <c r="I22" s="213"/>
      <c r="J22" s="213"/>
      <c r="K22" s="213"/>
      <c r="L22" s="213"/>
      <c r="M22" s="214"/>
      <c r="N22" s="33"/>
      <c r="O22" s="33"/>
      <c r="P22" s="35"/>
      <c r="Q22" s="33"/>
      <c r="R22" s="36"/>
      <c r="S22" s="33"/>
      <c r="T22" s="33"/>
    </row>
    <row r="23" spans="1:20" s="87" customFormat="1" ht="36.75" customHeight="1">
      <c r="A23" s="83"/>
      <c r="B23" s="88">
        <v>41481</v>
      </c>
      <c r="C23" s="85">
        <f t="shared" si="13"/>
        <v>43672</v>
      </c>
      <c r="D23" s="86" t="str">
        <f t="shared" si="14"/>
        <v>Mystic</v>
      </c>
      <c r="E23" s="215"/>
      <c r="F23" s="215"/>
      <c r="G23" s="215"/>
      <c r="H23" s="215"/>
      <c r="I23" s="215"/>
      <c r="J23" s="215"/>
      <c r="K23" s="215"/>
      <c r="L23" s="215"/>
      <c r="M23" s="215"/>
      <c r="N23" s="33"/>
      <c r="O23" s="34"/>
      <c r="P23" s="35"/>
      <c r="Q23" s="33"/>
      <c r="R23" s="36"/>
      <c r="S23" s="33"/>
      <c r="T23" s="33"/>
    </row>
    <row r="24" spans="1:20" s="87" customFormat="1" ht="36.75" customHeight="1">
      <c r="A24" s="83"/>
      <c r="B24" s="88">
        <v>41482</v>
      </c>
      <c r="C24" s="85">
        <f t="shared" si="13"/>
        <v>43673</v>
      </c>
      <c r="D24" s="86" t="str">
        <f t="shared" si="14"/>
        <v>Point Judith
Race -3:10</v>
      </c>
      <c r="E24" s="216"/>
      <c r="F24" s="213"/>
      <c r="G24" s="213"/>
      <c r="H24" s="213"/>
      <c r="I24" s="213"/>
      <c r="J24" s="213"/>
      <c r="K24" s="213"/>
      <c r="L24" s="213"/>
      <c r="M24" s="214"/>
      <c r="N24" s="33"/>
      <c r="O24" s="33"/>
      <c r="P24" s="35"/>
      <c r="Q24" s="35"/>
      <c r="R24" s="35"/>
      <c r="S24" s="35"/>
      <c r="T24" s="38"/>
    </row>
    <row r="25" spans="1:20" s="87" customFormat="1" ht="36.75" customHeight="1" thickBot="1">
      <c r="A25" s="83"/>
      <c r="B25" s="94">
        <v>41483</v>
      </c>
      <c r="C25" s="85">
        <f t="shared" si="13"/>
        <v>43674</v>
      </c>
      <c r="D25" s="86" t="str">
        <f t="shared" si="14"/>
        <v>Home 
Newport  Lo 1023</v>
      </c>
      <c r="E25" s="216"/>
      <c r="F25" s="213"/>
      <c r="G25" s="213"/>
      <c r="H25" s="213"/>
      <c r="I25" s="213"/>
      <c r="J25" s="213"/>
      <c r="K25" s="213"/>
      <c r="L25" s="213"/>
      <c r="M25" s="214"/>
      <c r="N25" s="39"/>
      <c r="O25" s="40"/>
      <c r="P25" s="41"/>
      <c r="Q25" s="39"/>
      <c r="R25" s="42"/>
      <c r="S25" s="39"/>
      <c r="T25" s="39"/>
    </row>
    <row r="26" spans="1:20">
      <c r="A26" s="15"/>
      <c r="B26" s="15"/>
      <c r="C26" s="16"/>
      <c r="D26" s="16"/>
      <c r="E26" s="15"/>
      <c r="F26" s="15"/>
      <c r="G26" s="15"/>
      <c r="H26" s="17"/>
      <c r="I26" s="15"/>
      <c r="J26" s="15"/>
      <c r="K26" s="15"/>
      <c r="L26" s="15"/>
      <c r="M26" s="15"/>
      <c r="N26" s="15"/>
      <c r="O26" s="15"/>
      <c r="P26" s="15"/>
    </row>
    <row r="27" spans="1:20">
      <c r="C27" s="43"/>
    </row>
    <row r="28" spans="1:20">
      <c r="C28" s="44"/>
      <c r="D28"/>
      <c r="E28"/>
      <c r="F28"/>
      <c r="G28"/>
    </row>
    <row r="29" spans="1:20">
      <c r="C29" s="44"/>
      <c r="D29"/>
      <c r="E29"/>
      <c r="F29"/>
      <c r="G29"/>
    </row>
    <row r="30" spans="1:20">
      <c r="C30" s="44"/>
      <c r="D30"/>
      <c r="E30"/>
      <c r="F30"/>
      <c r="G30"/>
    </row>
    <row r="31" spans="1:20">
      <c r="C31" s="44"/>
      <c r="D31"/>
      <c r="E31"/>
      <c r="F31"/>
      <c r="G31"/>
    </row>
    <row r="32" spans="1:20">
      <c r="C32" s="44"/>
      <c r="D32"/>
      <c r="E32"/>
      <c r="F32"/>
      <c r="G32"/>
    </row>
    <row r="33" spans="3:7">
      <c r="C33" s="44"/>
      <c r="D33"/>
      <c r="E33"/>
      <c r="F33"/>
      <c r="G33"/>
    </row>
    <row r="34" spans="3:7">
      <c r="C34" s="44"/>
      <c r="D34"/>
      <c r="E34"/>
      <c r="F34"/>
      <c r="G34"/>
    </row>
    <row r="35" spans="3:7">
      <c r="C35" s="44"/>
      <c r="D35"/>
      <c r="E35"/>
      <c r="F35"/>
      <c r="G35"/>
    </row>
    <row r="36" spans="3:7">
      <c r="C36" s="44"/>
      <c r="D36"/>
      <c r="E36"/>
      <c r="F36"/>
      <c r="G36"/>
    </row>
    <row r="37" spans="3:7">
      <c r="C37" s="44"/>
      <c r="D37"/>
      <c r="E37"/>
      <c r="F37"/>
      <c r="G37"/>
    </row>
    <row r="38" spans="3:7">
      <c r="C38" s="44"/>
      <c r="D38"/>
      <c r="E38"/>
      <c r="F38"/>
      <c r="G38"/>
    </row>
    <row r="39" spans="3:7">
      <c r="C39" s="44"/>
      <c r="D39"/>
      <c r="E39"/>
      <c r="F39"/>
      <c r="G39"/>
    </row>
    <row r="40" spans="3:7">
      <c r="C40" s="44"/>
      <c r="D40"/>
      <c r="E40"/>
      <c r="F40"/>
      <c r="G40"/>
    </row>
    <row r="41" spans="3:7">
      <c r="C41" s="44"/>
      <c r="D41"/>
      <c r="E41"/>
      <c r="F41"/>
      <c r="G41"/>
    </row>
    <row r="42" spans="3:7">
      <c r="C42" s="44"/>
      <c r="D42"/>
      <c r="E42"/>
      <c r="F42"/>
      <c r="G42"/>
    </row>
    <row r="43" spans="3:7">
      <c r="C43" s="44"/>
      <c r="D43"/>
      <c r="E43"/>
      <c r="F43"/>
      <c r="G43"/>
    </row>
    <row r="44" spans="3:7">
      <c r="C44" s="44"/>
      <c r="D44"/>
      <c r="E44"/>
      <c r="F44"/>
      <c r="G44"/>
    </row>
    <row r="45" spans="3:7">
      <c r="C45" s="44"/>
      <c r="D45"/>
      <c r="E45"/>
      <c r="F45"/>
      <c r="G45"/>
    </row>
    <row r="46" spans="3:7">
      <c r="C46" s="44"/>
      <c r="D46"/>
      <c r="E46"/>
      <c r="F46"/>
      <c r="G46"/>
    </row>
    <row r="47" spans="3:7">
      <c r="C47" s="44"/>
      <c r="D47"/>
      <c r="E47"/>
      <c r="F47"/>
      <c r="G47"/>
    </row>
    <row r="48" spans="3:7">
      <c r="C48" s="44"/>
      <c r="D48"/>
      <c r="E48"/>
      <c r="F48"/>
      <c r="G48"/>
    </row>
    <row r="49" spans="3:7">
      <c r="C49" s="44"/>
      <c r="D49"/>
      <c r="E49"/>
      <c r="F49"/>
      <c r="G49"/>
    </row>
    <row r="50" spans="3:7">
      <c r="C50" s="44"/>
      <c r="D50"/>
      <c r="E50"/>
      <c r="F50"/>
      <c r="G50"/>
    </row>
    <row r="51" spans="3:7">
      <c r="C51" s="44"/>
      <c r="D51"/>
      <c r="E51"/>
      <c r="F51"/>
      <c r="G51"/>
    </row>
    <row r="52" spans="3:7">
      <c r="C52" s="44"/>
      <c r="D52"/>
      <c r="E52"/>
      <c r="F52"/>
      <c r="G52"/>
    </row>
    <row r="53" spans="3:7">
      <c r="C53" s="44"/>
      <c r="D53"/>
      <c r="E53"/>
      <c r="F53"/>
      <c r="G53"/>
    </row>
    <row r="54" spans="3:7">
      <c r="C54" s="44"/>
      <c r="D54"/>
      <c r="E54"/>
      <c r="F54"/>
      <c r="G54"/>
    </row>
    <row r="55" spans="3:7">
      <c r="C55" s="44"/>
      <c r="D55"/>
      <c r="E55"/>
      <c r="F55"/>
      <c r="G55"/>
    </row>
    <row r="56" spans="3:7">
      <c r="C56" s="44"/>
      <c r="D56"/>
      <c r="E56"/>
      <c r="F56"/>
      <c r="G56"/>
    </row>
    <row r="59" spans="3:7">
      <c r="C59" s="12"/>
      <c r="D59" s="12"/>
    </row>
    <row r="60" spans="3:7">
      <c r="C60" s="12"/>
      <c r="D60" s="12"/>
    </row>
    <row r="61" spans="3:7">
      <c r="C61" s="12"/>
      <c r="D61" s="12"/>
    </row>
    <row r="62" spans="3:7">
      <c r="C62" s="12"/>
      <c r="D62" s="12"/>
    </row>
    <row r="63" spans="3:7">
      <c r="C63" s="12"/>
      <c r="D63" s="12"/>
    </row>
    <row r="64" spans="3:7">
      <c r="C64" s="12"/>
      <c r="D64" s="12"/>
    </row>
    <row r="65" spans="3:4">
      <c r="C65" s="12"/>
      <c r="D65" s="12"/>
    </row>
    <row r="66" spans="3:4">
      <c r="C66" s="12"/>
      <c r="D66" s="12"/>
    </row>
    <row r="67" spans="3:4">
      <c r="C67" s="12"/>
      <c r="D67" s="12"/>
    </row>
    <row r="68" spans="3:4">
      <c r="C68" s="12"/>
      <c r="D68" s="12"/>
    </row>
    <row r="69" spans="3:4">
      <c r="C69" s="12"/>
      <c r="D69" s="12"/>
    </row>
    <row r="70" spans="3:4">
      <c r="C70" s="12"/>
      <c r="D70" s="12"/>
    </row>
    <row r="71" spans="3:4">
      <c r="C71" s="12"/>
      <c r="D71" s="12"/>
    </row>
    <row r="72" spans="3:4">
      <c r="C72" s="12"/>
      <c r="D72" s="12"/>
    </row>
    <row r="73" spans="3:4">
      <c r="C73" s="12"/>
      <c r="D73" s="12"/>
    </row>
    <row r="74" spans="3:4">
      <c r="C74" s="12"/>
      <c r="D74" s="12"/>
    </row>
    <row r="75" spans="3:4">
      <c r="C75" s="12"/>
      <c r="D75" s="12"/>
    </row>
    <row r="76" spans="3:4">
      <c r="C76" s="12"/>
      <c r="D76" s="12"/>
    </row>
    <row r="77" spans="3:4">
      <c r="C77" s="12"/>
      <c r="D77" s="12"/>
    </row>
    <row r="78" spans="3:4">
      <c r="C78" s="12"/>
      <c r="D78" s="12"/>
    </row>
    <row r="79" spans="3:4">
      <c r="C79" s="12"/>
      <c r="D79" s="12"/>
    </row>
    <row r="80" spans="3:4">
      <c r="C80" s="12"/>
      <c r="D80" s="12"/>
    </row>
    <row r="81" spans="3:4">
      <c r="C81" s="12"/>
      <c r="D81" s="12"/>
    </row>
    <row r="82" spans="3:4">
      <c r="C82" s="12"/>
      <c r="D82" s="12"/>
    </row>
    <row r="83" spans="3:4">
      <c r="C83" s="12"/>
      <c r="D83" s="12"/>
    </row>
    <row r="84" spans="3:4">
      <c r="C84" s="12"/>
      <c r="D84" s="12"/>
    </row>
    <row r="85" spans="3:4">
      <c r="C85" s="12"/>
      <c r="D85" s="12"/>
    </row>
    <row r="86" spans="3:4">
      <c r="C86" s="12"/>
      <c r="D86" s="12"/>
    </row>
    <row r="87" spans="3:4">
      <c r="C87" s="12"/>
      <c r="D87" s="12"/>
    </row>
    <row r="88" spans="3:4">
      <c r="C88" s="12"/>
      <c r="D88" s="12"/>
    </row>
    <row r="89" spans="3:4">
      <c r="C89" s="12"/>
      <c r="D89" s="12"/>
    </row>
    <row r="90" spans="3:4">
      <c r="C90" s="12"/>
      <c r="D90" s="12"/>
    </row>
    <row r="91" spans="3:4">
      <c r="C91" s="12"/>
      <c r="D91" s="12"/>
    </row>
    <row r="92" spans="3:4">
      <c r="C92" s="12"/>
      <c r="D92" s="12"/>
    </row>
    <row r="93" spans="3:4">
      <c r="C93" s="12"/>
      <c r="D93" s="12"/>
    </row>
    <row r="94" spans="3:4">
      <c r="C94" s="12"/>
      <c r="D94" s="12"/>
    </row>
    <row r="95" spans="3:4">
      <c r="C95" s="12"/>
      <c r="D95" s="12"/>
    </row>
    <row r="96" spans="3:4">
      <c r="C96" s="12"/>
      <c r="D96" s="12"/>
    </row>
    <row r="97" spans="3:4">
      <c r="C97" s="12"/>
      <c r="D97" s="12"/>
    </row>
    <row r="98" spans="3:4">
      <c r="C98" s="12"/>
      <c r="D98" s="12"/>
    </row>
    <row r="99" spans="3:4">
      <c r="C99" s="12"/>
      <c r="D99" s="12"/>
    </row>
    <row r="100" spans="3:4">
      <c r="C100" s="12"/>
      <c r="D100" s="12"/>
    </row>
    <row r="101" spans="3:4">
      <c r="C101" s="12"/>
      <c r="D101" s="12"/>
    </row>
    <row r="102" spans="3:4">
      <c r="C102" s="12"/>
      <c r="D102" s="12"/>
    </row>
    <row r="103" spans="3:4">
      <c r="C103" s="12"/>
      <c r="D103" s="12"/>
    </row>
    <row r="104" spans="3:4">
      <c r="C104" s="12"/>
      <c r="D104" s="12"/>
    </row>
    <row r="105" spans="3:4">
      <c r="C105" s="12"/>
      <c r="D105" s="12"/>
    </row>
    <row r="106" spans="3:4">
      <c r="C106" s="12"/>
      <c r="D106" s="12"/>
    </row>
    <row r="107" spans="3:4">
      <c r="C107" s="12"/>
      <c r="D107" s="12"/>
    </row>
    <row r="108" spans="3:4">
      <c r="C108" s="12"/>
      <c r="D108" s="12"/>
    </row>
    <row r="109" spans="3:4">
      <c r="C109" s="12"/>
      <c r="D109" s="12"/>
    </row>
    <row r="110" spans="3:4">
      <c r="C110" s="12"/>
      <c r="D110" s="12"/>
    </row>
    <row r="111" spans="3:4">
      <c r="C111" s="12"/>
      <c r="D111" s="12"/>
    </row>
    <row r="112" spans="3:4">
      <c r="C112" s="12"/>
      <c r="D112" s="12"/>
    </row>
    <row r="113" spans="3:4">
      <c r="C113" s="12"/>
      <c r="D113" s="12"/>
    </row>
    <row r="114" spans="3:4">
      <c r="C114" s="12"/>
      <c r="D114" s="12"/>
    </row>
    <row r="115" spans="3:4">
      <c r="C115" s="12"/>
      <c r="D115" s="12"/>
    </row>
    <row r="116" spans="3:4">
      <c r="C116" s="12"/>
      <c r="D116" s="12"/>
    </row>
    <row r="117" spans="3:4">
      <c r="C117" s="12"/>
      <c r="D117" s="12"/>
    </row>
    <row r="118" spans="3:4">
      <c r="C118" s="12"/>
      <c r="D118" s="12"/>
    </row>
    <row r="119" spans="3:4">
      <c r="C119" s="12"/>
      <c r="D119" s="12"/>
    </row>
    <row r="120" spans="3:4">
      <c r="C120" s="12"/>
      <c r="D120" s="12"/>
    </row>
    <row r="121" spans="3:4">
      <c r="C121" s="12"/>
      <c r="D121" s="12"/>
    </row>
    <row r="122" spans="3:4">
      <c r="C122" s="12"/>
      <c r="D122" s="12"/>
    </row>
    <row r="123" spans="3:4">
      <c r="C123" s="12"/>
      <c r="D123" s="12"/>
    </row>
    <row r="124" spans="3:4">
      <c r="C124" s="12"/>
      <c r="D124" s="12"/>
    </row>
    <row r="125" spans="3:4">
      <c r="C125" s="12"/>
      <c r="D125" s="12"/>
    </row>
    <row r="126" spans="3:4">
      <c r="C126" s="12"/>
      <c r="D126" s="12"/>
    </row>
    <row r="127" spans="3:4">
      <c r="C127" s="12"/>
      <c r="D127" s="12"/>
    </row>
    <row r="128" spans="3:4">
      <c r="C128" s="12"/>
      <c r="D128" s="12"/>
    </row>
    <row r="129" spans="3:4">
      <c r="C129" s="12"/>
      <c r="D129" s="12"/>
    </row>
    <row r="130" spans="3:4">
      <c r="C130" s="12"/>
      <c r="D130" s="12"/>
    </row>
    <row r="131" spans="3:4">
      <c r="C131" s="12"/>
      <c r="D131" s="12"/>
    </row>
    <row r="132" spans="3:4">
      <c r="C132" s="12"/>
      <c r="D132" s="12"/>
    </row>
    <row r="133" spans="3:4">
      <c r="C133" s="12"/>
      <c r="D133" s="12"/>
    </row>
    <row r="134" spans="3:4">
      <c r="C134" s="12"/>
      <c r="D134" s="12"/>
    </row>
    <row r="135" spans="3:4">
      <c r="C135" s="12"/>
      <c r="D135" s="12"/>
    </row>
    <row r="136" spans="3:4">
      <c r="C136" s="12"/>
      <c r="D136" s="12"/>
    </row>
    <row r="137" spans="3:4">
      <c r="C137" s="12"/>
      <c r="D137" s="12"/>
    </row>
    <row r="138" spans="3:4">
      <c r="C138" s="12"/>
      <c r="D138" s="12"/>
    </row>
    <row r="139" spans="3:4">
      <c r="C139" s="12"/>
      <c r="D139" s="12"/>
    </row>
    <row r="140" spans="3:4">
      <c r="C140" s="12"/>
      <c r="D140" s="12"/>
    </row>
    <row r="173" spans="4:16">
      <c r="D173" s="13" t="s">
        <v>660</v>
      </c>
      <c r="E173" s="12" t="s">
        <v>661</v>
      </c>
      <c r="F173" s="12" t="s">
        <v>662</v>
      </c>
      <c r="G173" s="12" t="s">
        <v>663</v>
      </c>
      <c r="H173" s="14" t="s">
        <v>664</v>
      </c>
      <c r="I173" s="12" t="s">
        <v>56</v>
      </c>
      <c r="J173" s="12" t="s">
        <v>665</v>
      </c>
    </row>
    <row r="174" spans="4:16">
      <c r="D174" s="13" t="s">
        <v>368</v>
      </c>
      <c r="E174" s="12" t="s">
        <v>375</v>
      </c>
      <c r="F174" s="12" t="s">
        <v>512</v>
      </c>
      <c r="G174" s="12" t="s">
        <v>362</v>
      </c>
      <c r="H174" s="14">
        <v>8467373</v>
      </c>
      <c r="I174" s="45">
        <f t="shared" ref="I174:J237" si="15">--O174</f>
        <v>41.156700000000001</v>
      </c>
      <c r="J174" s="45">
        <f t="shared" si="15"/>
        <v>-73.213300000000004</v>
      </c>
      <c r="K174" s="12" t="s">
        <v>67</v>
      </c>
      <c r="O174" s="12">
        <v>41.156700000000001</v>
      </c>
      <c r="P174" s="12">
        <v>-73.213300000000004</v>
      </c>
    </row>
    <row r="175" spans="4:16">
      <c r="D175" s="13" t="s">
        <v>357</v>
      </c>
      <c r="E175" s="12" t="s">
        <v>375</v>
      </c>
      <c r="F175" s="12" t="s">
        <v>522</v>
      </c>
      <c r="G175" s="12" t="s">
        <v>338</v>
      </c>
      <c r="H175" s="14">
        <v>8465233</v>
      </c>
      <c r="I175" s="45">
        <f t="shared" si="15"/>
        <v>41.261699999999998</v>
      </c>
      <c r="J175" s="45">
        <f t="shared" si="15"/>
        <v>-72.818299999999994</v>
      </c>
      <c r="K175" s="12" t="s">
        <v>59</v>
      </c>
      <c r="O175" s="12">
        <v>41.261699999999998</v>
      </c>
      <c r="P175" s="12">
        <v>-72.818299999999994</v>
      </c>
    </row>
    <row r="176" spans="4:16">
      <c r="D176" s="13" t="s">
        <v>367</v>
      </c>
      <c r="E176" s="12" t="s">
        <v>375</v>
      </c>
      <c r="F176" s="12" t="s">
        <v>513</v>
      </c>
      <c r="G176" s="12" t="s">
        <v>362</v>
      </c>
      <c r="H176" s="14">
        <v>8467150</v>
      </c>
      <c r="I176" s="45">
        <f t="shared" si="15"/>
        <v>41.173299999999998</v>
      </c>
      <c r="J176" s="45">
        <f t="shared" si="15"/>
        <v>-73.181700000000006</v>
      </c>
      <c r="K176" s="12" t="s">
        <v>67</v>
      </c>
      <c r="O176" s="12">
        <v>41.173299999999998</v>
      </c>
      <c r="P176" s="12">
        <v>-73.181700000000006</v>
      </c>
    </row>
    <row r="177" spans="4:16">
      <c r="D177" s="13" t="s">
        <v>353</v>
      </c>
      <c r="E177" s="12" t="s">
        <v>375</v>
      </c>
      <c r="F177" s="12" t="s">
        <v>532</v>
      </c>
      <c r="G177" s="12" t="s">
        <v>338</v>
      </c>
      <c r="H177" s="14">
        <v>8463701</v>
      </c>
      <c r="I177" s="45">
        <f t="shared" si="15"/>
        <v>41.268300000000004</v>
      </c>
      <c r="J177" s="45">
        <f t="shared" si="15"/>
        <v>-72.531700000000001</v>
      </c>
      <c r="K177" s="12" t="s">
        <v>67</v>
      </c>
      <c r="O177" s="12">
        <v>41.268300000000004</v>
      </c>
      <c r="P177" s="12">
        <v>-72.531700000000001</v>
      </c>
    </row>
    <row r="178" spans="4:16">
      <c r="D178" s="13" t="s">
        <v>374</v>
      </c>
      <c r="E178" s="12" t="s">
        <v>375</v>
      </c>
      <c r="F178" s="12" t="s">
        <v>506</v>
      </c>
      <c r="G178" s="12" t="s">
        <v>362</v>
      </c>
      <c r="H178" s="14">
        <v>8469549</v>
      </c>
      <c r="I178" s="45">
        <f t="shared" si="15"/>
        <v>41.0167</v>
      </c>
      <c r="J178" s="45">
        <f t="shared" si="15"/>
        <v>-73.596699999999998</v>
      </c>
      <c r="K178" s="12" t="s">
        <v>59</v>
      </c>
      <c r="O178" s="12">
        <v>41.0167</v>
      </c>
      <c r="P178" s="12">
        <v>-73.596699999999998</v>
      </c>
    </row>
    <row r="179" spans="4:16">
      <c r="D179" s="13" t="s">
        <v>342</v>
      </c>
      <c r="E179" s="12" t="s">
        <v>375</v>
      </c>
      <c r="F179" s="12" t="s">
        <v>537</v>
      </c>
      <c r="G179" s="12" t="s">
        <v>338</v>
      </c>
      <c r="H179" s="14">
        <v>8462925</v>
      </c>
      <c r="I179" s="45">
        <f t="shared" si="15"/>
        <v>41.348300000000002</v>
      </c>
      <c r="J179" s="45">
        <f t="shared" si="15"/>
        <v>-72.385000000000005</v>
      </c>
      <c r="K179" s="12" t="s">
        <v>59</v>
      </c>
      <c r="O179" s="12">
        <v>41.348300000000002</v>
      </c>
      <c r="P179" s="12">
        <v>-72.385000000000005</v>
      </c>
    </row>
    <row r="180" spans="4:16">
      <c r="D180" s="13" t="s">
        <v>355</v>
      </c>
      <c r="E180" s="12" t="s">
        <v>375</v>
      </c>
      <c r="F180" s="12" t="s">
        <v>525</v>
      </c>
      <c r="G180" s="12" t="s">
        <v>338</v>
      </c>
      <c r="H180" s="14">
        <v>8464445</v>
      </c>
      <c r="I180" s="45">
        <f t="shared" si="15"/>
        <v>41.271700000000003</v>
      </c>
      <c r="J180" s="45">
        <f t="shared" si="15"/>
        <v>-72.666700000000006</v>
      </c>
      <c r="K180" s="12" t="s">
        <v>59</v>
      </c>
      <c r="O180" s="12">
        <v>41.271700000000003</v>
      </c>
      <c r="P180" s="12">
        <v>-72.666700000000006</v>
      </c>
    </row>
    <row r="181" spans="4:16">
      <c r="D181" s="13" t="s">
        <v>360</v>
      </c>
      <c r="E181" s="12" t="s">
        <v>375</v>
      </c>
      <c r="F181" s="12" t="s">
        <v>519</v>
      </c>
      <c r="G181" s="12" t="s">
        <v>338</v>
      </c>
      <c r="H181" s="14">
        <v>8466375</v>
      </c>
      <c r="I181" s="45">
        <f t="shared" si="15"/>
        <v>41.204999999999998</v>
      </c>
      <c r="J181" s="45">
        <f t="shared" si="15"/>
        <v>-73.041700000000006</v>
      </c>
      <c r="K181" s="12" t="s">
        <v>59</v>
      </c>
      <c r="O181" s="12">
        <v>41.204999999999998</v>
      </c>
      <c r="P181" s="12">
        <v>-73.041700000000006</v>
      </c>
    </row>
    <row r="182" spans="4:16">
      <c r="D182" s="13" t="s">
        <v>345</v>
      </c>
      <c r="E182" s="12" t="s">
        <v>375</v>
      </c>
      <c r="F182" s="12" t="s">
        <v>533</v>
      </c>
      <c r="G182" s="12" t="s">
        <v>338</v>
      </c>
      <c r="H182" s="14">
        <v>8463582</v>
      </c>
      <c r="I182" s="45">
        <f t="shared" si="15"/>
        <v>41.481699999999996</v>
      </c>
      <c r="J182" s="45">
        <f t="shared" si="15"/>
        <v>-72.506699999999995</v>
      </c>
      <c r="K182" s="12" t="s">
        <v>59</v>
      </c>
      <c r="O182" s="12">
        <v>41.481699999999996</v>
      </c>
      <c r="P182" s="12">
        <v>-72.506699999999995</v>
      </c>
    </row>
    <row r="183" spans="4:16">
      <c r="D183" s="13" t="s">
        <v>343</v>
      </c>
      <c r="E183" s="12" t="s">
        <v>375</v>
      </c>
      <c r="F183" s="12" t="s">
        <v>536</v>
      </c>
      <c r="G183" s="12" t="s">
        <v>338</v>
      </c>
      <c r="H183" s="14">
        <v>8463155</v>
      </c>
      <c r="I183" s="45">
        <f t="shared" si="15"/>
        <v>41.42</v>
      </c>
      <c r="J183" s="45">
        <f t="shared" si="15"/>
        <v>-72.428299999999993</v>
      </c>
      <c r="K183" s="12" t="s">
        <v>59</v>
      </c>
      <c r="O183" s="12">
        <v>41.42</v>
      </c>
      <c r="P183" s="12">
        <v>-72.428299999999993</v>
      </c>
    </row>
    <row r="184" spans="4:16">
      <c r="D184" s="13" t="s">
        <v>351</v>
      </c>
      <c r="E184" s="12" t="s">
        <v>375</v>
      </c>
      <c r="F184" s="12" t="s">
        <v>524</v>
      </c>
      <c r="G184" s="12" t="s">
        <v>338</v>
      </c>
      <c r="H184" s="14">
        <v>8464464</v>
      </c>
      <c r="I184" s="45">
        <f t="shared" si="15"/>
        <v>41.77</v>
      </c>
      <c r="J184" s="45">
        <f t="shared" si="15"/>
        <v>-72.668300000000002</v>
      </c>
      <c r="K184" s="12" t="s">
        <v>59</v>
      </c>
      <c r="O184" s="12">
        <v>41.77</v>
      </c>
      <c r="P184" s="12">
        <v>-72.668300000000002</v>
      </c>
    </row>
    <row r="185" spans="4:16">
      <c r="D185" s="13" t="s">
        <v>346</v>
      </c>
      <c r="E185" s="12" t="s">
        <v>375</v>
      </c>
      <c r="F185" s="12" t="s">
        <v>530</v>
      </c>
      <c r="G185" s="12" t="s">
        <v>338</v>
      </c>
      <c r="H185" s="14">
        <v>8463836</v>
      </c>
      <c r="I185" s="45">
        <f t="shared" si="15"/>
        <v>41.503300000000003</v>
      </c>
      <c r="J185" s="45">
        <f t="shared" si="15"/>
        <v>-72.553299999999993</v>
      </c>
      <c r="K185" s="12" t="s">
        <v>59</v>
      </c>
      <c r="O185" s="12">
        <v>41.503300000000003</v>
      </c>
      <c r="P185" s="12">
        <v>-72.553299999999993</v>
      </c>
    </row>
    <row r="186" spans="4:16">
      <c r="D186" s="13" t="s">
        <v>358</v>
      </c>
      <c r="E186" s="12" t="s">
        <v>375</v>
      </c>
      <c r="F186" s="12" t="s">
        <v>521</v>
      </c>
      <c r="G186" s="12" t="s">
        <v>338</v>
      </c>
      <c r="H186" s="14">
        <v>8465692</v>
      </c>
      <c r="I186" s="45">
        <f t="shared" si="15"/>
        <v>41.2517</v>
      </c>
      <c r="J186" s="45">
        <f t="shared" si="15"/>
        <v>-72.905000000000001</v>
      </c>
      <c r="K186" s="12" t="s">
        <v>59</v>
      </c>
      <c r="O186" s="12">
        <v>41.2517</v>
      </c>
      <c r="P186" s="12">
        <v>-72.905000000000001</v>
      </c>
    </row>
    <row r="187" spans="4:16">
      <c r="D187" s="13" t="s">
        <v>365</v>
      </c>
      <c r="E187" s="12" t="s">
        <v>375</v>
      </c>
      <c r="F187" s="12" t="s">
        <v>516</v>
      </c>
      <c r="G187" s="12" t="s">
        <v>362</v>
      </c>
      <c r="H187" s="14">
        <v>8466664</v>
      </c>
      <c r="I187" s="45">
        <f t="shared" si="15"/>
        <v>41.274999999999999</v>
      </c>
      <c r="J187" s="45">
        <f t="shared" si="15"/>
        <v>-73.088300000000004</v>
      </c>
      <c r="K187" s="12" t="s">
        <v>59</v>
      </c>
      <c r="O187" s="12">
        <v>41.274999999999999</v>
      </c>
      <c r="P187" s="12">
        <v>-73.088300000000004</v>
      </c>
    </row>
    <row r="188" spans="4:16">
      <c r="D188" s="13" t="s">
        <v>372</v>
      </c>
      <c r="E188" s="12" t="s">
        <v>375</v>
      </c>
      <c r="F188" s="12" t="s">
        <v>508</v>
      </c>
      <c r="G188" s="12" t="s">
        <v>362</v>
      </c>
      <c r="H188" s="14">
        <v>8468799</v>
      </c>
      <c r="I188" s="45">
        <f t="shared" si="15"/>
        <v>41.0383</v>
      </c>
      <c r="J188" s="45">
        <f t="shared" si="15"/>
        <v>-73.48</v>
      </c>
      <c r="K188" s="12" t="s">
        <v>67</v>
      </c>
      <c r="O188" s="12">
        <v>41.0383</v>
      </c>
      <c r="P188" s="12">
        <v>-73.48</v>
      </c>
    </row>
    <row r="189" spans="4:16">
      <c r="D189" s="13" t="s">
        <v>341</v>
      </c>
      <c r="E189" s="12" t="s">
        <v>375</v>
      </c>
      <c r="F189" s="12" t="s">
        <v>538</v>
      </c>
      <c r="G189" s="12" t="s">
        <v>338</v>
      </c>
      <c r="H189" s="14">
        <v>8462764</v>
      </c>
      <c r="I189" s="45">
        <f t="shared" si="15"/>
        <v>41.3217</v>
      </c>
      <c r="J189" s="45">
        <f t="shared" si="15"/>
        <v>-72.349999999999994</v>
      </c>
      <c r="K189" s="12" t="s">
        <v>59</v>
      </c>
      <c r="O189" s="12">
        <v>41.3217</v>
      </c>
      <c r="P189" s="12">
        <v>-72.349999999999994</v>
      </c>
    </row>
    <row r="190" spans="4:16">
      <c r="D190" s="13" t="s">
        <v>354</v>
      </c>
      <c r="E190" s="12" t="s">
        <v>375</v>
      </c>
      <c r="F190" s="12" t="s">
        <v>529</v>
      </c>
      <c r="G190" s="12" t="s">
        <v>338</v>
      </c>
      <c r="H190" s="14">
        <v>8464041</v>
      </c>
      <c r="I190" s="45">
        <f t="shared" si="15"/>
        <v>41.27</v>
      </c>
      <c r="J190" s="45">
        <f t="shared" si="15"/>
        <v>-72.59</v>
      </c>
      <c r="K190" s="12" t="s">
        <v>59</v>
      </c>
      <c r="O190" s="12">
        <v>41.27</v>
      </c>
      <c r="P190" s="12">
        <v>-72.59</v>
      </c>
    </row>
    <row r="191" spans="4:16">
      <c r="D191" s="13" t="s">
        <v>347</v>
      </c>
      <c r="E191" s="12" t="s">
        <v>375</v>
      </c>
      <c r="F191" s="12" t="s">
        <v>531</v>
      </c>
      <c r="G191" s="12" t="s">
        <v>338</v>
      </c>
      <c r="H191" s="14">
        <v>8463827</v>
      </c>
      <c r="I191" s="45">
        <f t="shared" si="15"/>
        <v>41.541699999999999</v>
      </c>
      <c r="J191" s="45">
        <f t="shared" si="15"/>
        <v>-72.551699999999997</v>
      </c>
      <c r="K191" s="12" t="s">
        <v>59</v>
      </c>
      <c r="O191" s="12">
        <v>41.541699999999999</v>
      </c>
      <c r="P191" s="12">
        <v>-72.551699999999997</v>
      </c>
    </row>
    <row r="192" spans="4:16">
      <c r="D192" s="13" t="s">
        <v>348</v>
      </c>
      <c r="E192" s="12" t="s">
        <v>375</v>
      </c>
      <c r="F192" s="12" t="s">
        <v>527</v>
      </c>
      <c r="G192" s="12" t="s">
        <v>338</v>
      </c>
      <c r="H192" s="14">
        <v>8464336</v>
      </c>
      <c r="I192" s="45">
        <f t="shared" si="15"/>
        <v>41.56</v>
      </c>
      <c r="J192" s="45">
        <f t="shared" si="15"/>
        <v>-72.644999999999996</v>
      </c>
      <c r="K192" s="12" t="s">
        <v>59</v>
      </c>
      <c r="O192" s="12">
        <v>41.56</v>
      </c>
      <c r="P192" s="12">
        <v>-72.644999999999996</v>
      </c>
    </row>
    <row r="193" spans="4:16">
      <c r="D193" s="13" t="s">
        <v>361</v>
      </c>
      <c r="E193" s="12" t="s">
        <v>375</v>
      </c>
      <c r="F193" s="12" t="s">
        <v>518</v>
      </c>
      <c r="G193" s="12" t="s">
        <v>338</v>
      </c>
      <c r="H193" s="14">
        <v>8466442</v>
      </c>
      <c r="I193" s="45">
        <f t="shared" si="15"/>
        <v>41.218299999999999</v>
      </c>
      <c r="J193" s="45">
        <f t="shared" si="15"/>
        <v>-73.055000000000007</v>
      </c>
      <c r="K193" s="12" t="s">
        <v>59</v>
      </c>
      <c r="O193" s="12">
        <v>41.218299999999999</v>
      </c>
      <c r="P193" s="12">
        <v>-73.055000000000007</v>
      </c>
    </row>
    <row r="194" spans="4:16">
      <c r="D194" s="13" t="s">
        <v>359</v>
      </c>
      <c r="E194" s="12" t="s">
        <v>375</v>
      </c>
      <c r="F194" s="12" t="s">
        <v>520</v>
      </c>
      <c r="G194" s="12" t="s">
        <v>338</v>
      </c>
      <c r="H194" s="14">
        <v>8465705</v>
      </c>
      <c r="I194" s="45">
        <f t="shared" si="15"/>
        <v>41.283299999999997</v>
      </c>
      <c r="J194" s="45">
        <f t="shared" si="15"/>
        <v>-72.908299999999997</v>
      </c>
      <c r="K194" s="12" t="s">
        <v>67</v>
      </c>
      <c r="O194" s="12">
        <v>41.283299999999997</v>
      </c>
      <c r="P194" s="12">
        <v>-72.908299999999997</v>
      </c>
    </row>
    <row r="195" spans="4:16">
      <c r="D195" s="13" t="s">
        <v>334</v>
      </c>
      <c r="E195" s="12" t="s">
        <v>375</v>
      </c>
      <c r="F195" s="12" t="s">
        <v>542</v>
      </c>
      <c r="G195" s="12" t="s">
        <v>333</v>
      </c>
      <c r="H195" s="14">
        <v>8461490</v>
      </c>
      <c r="I195" s="45">
        <f t="shared" si="15"/>
        <v>41.361400000000003</v>
      </c>
      <c r="J195" s="45">
        <f t="shared" si="15"/>
        <v>-72.09</v>
      </c>
      <c r="K195" s="12" t="s">
        <v>67</v>
      </c>
      <c r="O195" s="12">
        <v>41.361400000000003</v>
      </c>
      <c r="P195" s="12">
        <v>-72.09</v>
      </c>
    </row>
    <row r="196" spans="4:16">
      <c r="D196" s="13" t="s">
        <v>337</v>
      </c>
      <c r="E196" s="12" t="s">
        <v>375</v>
      </c>
      <c r="F196" s="12" t="s">
        <v>541</v>
      </c>
      <c r="G196" s="12" t="s">
        <v>333</v>
      </c>
      <c r="H196" s="14">
        <v>8461925</v>
      </c>
      <c r="I196" s="45">
        <f t="shared" si="15"/>
        <v>41.325000000000003</v>
      </c>
      <c r="J196" s="45">
        <f t="shared" si="15"/>
        <v>-72.186700000000002</v>
      </c>
      <c r="K196" s="12" t="s">
        <v>59</v>
      </c>
      <c r="O196" s="12">
        <v>41.325000000000003</v>
      </c>
      <c r="P196" s="12">
        <v>-72.186700000000002</v>
      </c>
    </row>
    <row r="197" spans="4:16">
      <c r="D197" s="13" t="s">
        <v>336</v>
      </c>
      <c r="E197" s="12" t="s">
        <v>375</v>
      </c>
      <c r="F197" s="12" t="s">
        <v>544</v>
      </c>
      <c r="G197" s="12" t="s">
        <v>333</v>
      </c>
      <c r="H197" s="14">
        <v>8461392</v>
      </c>
      <c r="I197" s="45">
        <f t="shared" si="15"/>
        <v>41.523299999999999</v>
      </c>
      <c r="J197" s="45">
        <f t="shared" si="15"/>
        <v>-72.078299999999999</v>
      </c>
      <c r="K197" s="12" t="s">
        <v>59</v>
      </c>
      <c r="O197" s="12">
        <v>41.523299999999999</v>
      </c>
      <c r="P197" s="12">
        <v>-72.078299999999999</v>
      </c>
    </row>
    <row r="198" spans="4:16">
      <c r="D198" s="13" t="s">
        <v>349</v>
      </c>
      <c r="E198" s="12" t="s">
        <v>375</v>
      </c>
      <c r="F198" s="12" t="s">
        <v>528</v>
      </c>
      <c r="G198" s="12" t="s">
        <v>338</v>
      </c>
      <c r="H198" s="14">
        <v>8464255</v>
      </c>
      <c r="I198" s="45">
        <f t="shared" si="15"/>
        <v>41.6633</v>
      </c>
      <c r="J198" s="45">
        <f t="shared" si="15"/>
        <v>-72.63</v>
      </c>
      <c r="K198" s="12" t="s">
        <v>59</v>
      </c>
      <c r="O198" s="12">
        <v>41.6633</v>
      </c>
      <c r="P198" s="12">
        <v>-72.63</v>
      </c>
    </row>
    <row r="199" spans="4:16">
      <c r="D199" s="13" t="s">
        <v>371</v>
      </c>
      <c r="E199" s="12" t="s">
        <v>375</v>
      </c>
      <c r="F199" s="12" t="s">
        <v>509</v>
      </c>
      <c r="G199" s="12" t="s">
        <v>362</v>
      </c>
      <c r="H199" s="14">
        <v>8468609</v>
      </c>
      <c r="I199" s="45">
        <f t="shared" si="15"/>
        <v>41.064999999999998</v>
      </c>
      <c r="J199" s="45">
        <f t="shared" si="15"/>
        <v>-73.444999999999993</v>
      </c>
      <c r="K199" s="12" t="s">
        <v>59</v>
      </c>
      <c r="O199" s="12">
        <v>41.064999999999998</v>
      </c>
      <c r="P199" s="12">
        <v>-73.444999999999993</v>
      </c>
    </row>
    <row r="200" spans="4:16">
      <c r="D200" s="13" t="s">
        <v>356</v>
      </c>
      <c r="E200" s="12" t="s">
        <v>375</v>
      </c>
      <c r="F200" s="12" t="s">
        <v>523</v>
      </c>
      <c r="G200" s="12" t="s">
        <v>338</v>
      </c>
      <c r="H200" s="14">
        <v>8464687</v>
      </c>
      <c r="I200" s="45">
        <f t="shared" si="15"/>
        <v>41.244999999999997</v>
      </c>
      <c r="J200" s="45">
        <f t="shared" si="15"/>
        <v>-72.708299999999994</v>
      </c>
      <c r="K200" s="12" t="s">
        <v>59</v>
      </c>
      <c r="O200" s="12">
        <v>41.244999999999997</v>
      </c>
      <c r="P200" s="12">
        <v>-72.708299999999994</v>
      </c>
    </row>
    <row r="201" spans="4:16">
      <c r="D201" s="13" t="s">
        <v>339</v>
      </c>
      <c r="E201" s="12" t="s">
        <v>375</v>
      </c>
      <c r="F201" s="12" t="s">
        <v>540</v>
      </c>
      <c r="G201" s="12" t="s">
        <v>338</v>
      </c>
      <c r="H201" s="14">
        <v>8462723</v>
      </c>
      <c r="I201" s="45">
        <f t="shared" si="15"/>
        <v>41.263300000000001</v>
      </c>
      <c r="J201" s="45">
        <f t="shared" si="15"/>
        <v>-72.343299999999999</v>
      </c>
      <c r="K201" s="12" t="s">
        <v>59</v>
      </c>
      <c r="O201" s="12">
        <v>41.263300000000001</v>
      </c>
      <c r="P201" s="12">
        <v>-72.343299999999999</v>
      </c>
    </row>
    <row r="202" spans="4:16">
      <c r="D202" s="13" t="s">
        <v>340</v>
      </c>
      <c r="E202" s="12" t="s">
        <v>375</v>
      </c>
      <c r="F202" s="12" t="s">
        <v>539</v>
      </c>
      <c r="G202" s="12" t="s">
        <v>338</v>
      </c>
      <c r="H202" s="14">
        <v>8462752</v>
      </c>
      <c r="I202" s="45">
        <f t="shared" si="15"/>
        <v>41.283299999999997</v>
      </c>
      <c r="J202" s="45">
        <f t="shared" si="15"/>
        <v>-72.349999999999994</v>
      </c>
      <c r="K202" s="12" t="s">
        <v>59</v>
      </c>
      <c r="O202" s="12">
        <v>41.283299999999997</v>
      </c>
      <c r="P202" s="12">
        <v>-72.349999999999994</v>
      </c>
    </row>
    <row r="203" spans="4:16">
      <c r="D203" s="13" t="s">
        <v>366</v>
      </c>
      <c r="E203" s="12" t="s">
        <v>375</v>
      </c>
      <c r="F203" s="12" t="s">
        <v>517</v>
      </c>
      <c r="G203" s="12" t="s">
        <v>362</v>
      </c>
      <c r="H203" s="14">
        <v>8466573</v>
      </c>
      <c r="I203" s="45">
        <f t="shared" si="15"/>
        <v>41.301699999999997</v>
      </c>
      <c r="J203" s="45">
        <f t="shared" si="15"/>
        <v>-73.071700000000007</v>
      </c>
      <c r="K203" s="12" t="s">
        <v>59</v>
      </c>
      <c r="O203" s="12">
        <v>41.301699999999997</v>
      </c>
      <c r="P203" s="12">
        <v>-73.071700000000007</v>
      </c>
    </row>
    <row r="204" spans="4:16">
      <c r="D204" s="13" t="s">
        <v>332</v>
      </c>
      <c r="E204" s="12" t="s">
        <v>375</v>
      </c>
      <c r="F204" s="12" t="s">
        <v>502</v>
      </c>
      <c r="G204" s="12" t="s">
        <v>331</v>
      </c>
      <c r="H204" s="14">
        <v>8510719</v>
      </c>
      <c r="I204" s="45">
        <f t="shared" si="15"/>
        <v>41.256700000000002</v>
      </c>
      <c r="J204" s="45">
        <f t="shared" si="15"/>
        <v>-72.03</v>
      </c>
      <c r="K204" s="12" t="s">
        <v>67</v>
      </c>
      <c r="O204" s="12">
        <v>41.256700000000002</v>
      </c>
      <c r="P204" s="12">
        <v>-72.03</v>
      </c>
    </row>
    <row r="205" spans="4:16">
      <c r="D205" s="13" t="s">
        <v>363</v>
      </c>
      <c r="E205" s="12" t="s">
        <v>375</v>
      </c>
      <c r="F205" s="12" t="s">
        <v>515</v>
      </c>
      <c r="G205" s="12" t="s">
        <v>362</v>
      </c>
      <c r="H205" s="14">
        <v>8466791</v>
      </c>
      <c r="I205" s="45">
        <f t="shared" si="15"/>
        <v>41.186700000000002</v>
      </c>
      <c r="J205" s="45">
        <f t="shared" si="15"/>
        <v>-73.113299999999995</v>
      </c>
      <c r="K205" s="12" t="s">
        <v>59</v>
      </c>
      <c r="O205" s="12">
        <v>41.186700000000002</v>
      </c>
      <c r="P205" s="12">
        <v>-73.113299999999995</v>
      </c>
    </row>
    <row r="206" spans="4:16">
      <c r="D206" s="13" t="s">
        <v>350</v>
      </c>
      <c r="E206" s="12" t="s">
        <v>375</v>
      </c>
      <c r="F206" s="12" t="s">
        <v>526</v>
      </c>
      <c r="G206" s="12" t="s">
        <v>338</v>
      </c>
      <c r="H206" s="14">
        <v>8464418</v>
      </c>
      <c r="I206" s="45">
        <f t="shared" si="15"/>
        <v>41.755000000000003</v>
      </c>
      <c r="J206" s="45">
        <f t="shared" si="15"/>
        <v>-72.658299999999997</v>
      </c>
      <c r="K206" s="12" t="s">
        <v>59</v>
      </c>
      <c r="O206" s="12">
        <v>41.755000000000003</v>
      </c>
      <c r="P206" s="12">
        <v>-72.658299999999997</v>
      </c>
    </row>
    <row r="207" spans="4:16">
      <c r="D207" s="13" t="s">
        <v>370</v>
      </c>
      <c r="E207" s="12" t="s">
        <v>375</v>
      </c>
      <c r="F207" s="12" t="s">
        <v>510</v>
      </c>
      <c r="G207" s="12" t="s">
        <v>362</v>
      </c>
      <c r="H207" s="14">
        <v>8468448</v>
      </c>
      <c r="I207" s="45">
        <f t="shared" si="15"/>
        <v>41.096699999999998</v>
      </c>
      <c r="J207" s="45">
        <f t="shared" si="15"/>
        <v>-73.415000000000006</v>
      </c>
      <c r="K207" s="12" t="s">
        <v>67</v>
      </c>
      <c r="O207" s="12">
        <v>41.096699999999998</v>
      </c>
      <c r="P207" s="12">
        <v>-73.415000000000006</v>
      </c>
    </row>
    <row r="208" spans="4:16">
      <c r="D208" s="13" t="s">
        <v>369</v>
      </c>
      <c r="E208" s="12" t="s">
        <v>375</v>
      </c>
      <c r="F208" s="12" t="s">
        <v>511</v>
      </c>
      <c r="G208" s="12" t="s">
        <v>362</v>
      </c>
      <c r="H208" s="14">
        <v>8467726</v>
      </c>
      <c r="I208" s="45">
        <f t="shared" si="15"/>
        <v>41.133299999999998</v>
      </c>
      <c r="J208" s="45">
        <f t="shared" si="15"/>
        <v>-73.283299999999997</v>
      </c>
      <c r="K208" s="12" t="s">
        <v>67</v>
      </c>
      <c r="O208" s="12">
        <v>41.133299999999998</v>
      </c>
      <c r="P208" s="12">
        <v>-73.283299999999997</v>
      </c>
    </row>
    <row r="209" spans="4:16">
      <c r="D209" s="13" t="s">
        <v>373</v>
      </c>
      <c r="E209" s="12" t="s">
        <v>375</v>
      </c>
      <c r="F209" s="12" t="s">
        <v>507</v>
      </c>
      <c r="G209" s="12" t="s">
        <v>362</v>
      </c>
      <c r="H209" s="14">
        <v>8469198</v>
      </c>
      <c r="I209" s="45">
        <f t="shared" si="15"/>
        <v>41.0383</v>
      </c>
      <c r="J209" s="45">
        <f t="shared" si="15"/>
        <v>-73.546700000000001</v>
      </c>
      <c r="K209" s="12" t="s">
        <v>59</v>
      </c>
      <c r="O209" s="12">
        <v>41.0383</v>
      </c>
      <c r="P209" s="12">
        <v>-73.546700000000001</v>
      </c>
    </row>
    <row r="210" spans="4:16">
      <c r="D210" s="13" t="s">
        <v>364</v>
      </c>
      <c r="E210" s="12" t="s">
        <v>375</v>
      </c>
      <c r="F210" s="12" t="s">
        <v>514</v>
      </c>
      <c r="G210" s="12" t="s">
        <v>362</v>
      </c>
      <c r="H210" s="14">
        <v>8466797</v>
      </c>
      <c r="I210" s="45">
        <f t="shared" si="15"/>
        <v>41.203299999999999</v>
      </c>
      <c r="J210" s="45">
        <f t="shared" si="15"/>
        <v>-73.111699999999999</v>
      </c>
      <c r="K210" s="12" t="s">
        <v>59</v>
      </c>
      <c r="O210" s="12">
        <v>41.203299999999999</v>
      </c>
      <c r="P210" s="12">
        <v>-73.111699999999999</v>
      </c>
    </row>
    <row r="211" spans="4:16">
      <c r="D211" s="13" t="s">
        <v>344</v>
      </c>
      <c r="E211" s="12" t="s">
        <v>375</v>
      </c>
      <c r="F211" s="12" t="s">
        <v>535</v>
      </c>
      <c r="G211" s="12" t="s">
        <v>338</v>
      </c>
      <c r="H211" s="14">
        <v>8463348</v>
      </c>
      <c r="I211" s="45">
        <f t="shared" si="15"/>
        <v>41.451700000000002</v>
      </c>
      <c r="J211" s="45">
        <f t="shared" si="15"/>
        <v>-72.465000000000003</v>
      </c>
      <c r="K211" s="12" t="s">
        <v>59</v>
      </c>
      <c r="O211" s="12">
        <v>41.451700000000002</v>
      </c>
      <c r="P211" s="12">
        <v>-72.465000000000003</v>
      </c>
    </row>
    <row r="212" spans="4:16">
      <c r="D212" s="13" t="s">
        <v>352</v>
      </c>
      <c r="E212" s="12" t="s">
        <v>375</v>
      </c>
      <c r="F212" s="12" t="s">
        <v>534</v>
      </c>
      <c r="G212" s="12" t="s">
        <v>338</v>
      </c>
      <c r="H212" s="14">
        <v>8463409</v>
      </c>
      <c r="I212" s="45">
        <f t="shared" si="15"/>
        <v>41.273299999999999</v>
      </c>
      <c r="J212" s="45">
        <f t="shared" si="15"/>
        <v>-72.474999999999994</v>
      </c>
      <c r="K212" s="12" t="s">
        <v>59</v>
      </c>
      <c r="O212" s="12">
        <v>41.273299999999999</v>
      </c>
      <c r="P212" s="12">
        <v>-72.474999999999994</v>
      </c>
    </row>
    <row r="213" spans="4:16">
      <c r="D213" s="13" t="s">
        <v>335</v>
      </c>
      <c r="E213" s="12" t="s">
        <v>375</v>
      </c>
      <c r="F213" s="12" t="s">
        <v>543</v>
      </c>
      <c r="G213" s="12" t="s">
        <v>333</v>
      </c>
      <c r="H213" s="14">
        <v>8461467</v>
      </c>
      <c r="I213" s="45">
        <f t="shared" si="15"/>
        <v>41.43</v>
      </c>
      <c r="J213" s="45">
        <f t="shared" si="15"/>
        <v>-72.093299999999999</v>
      </c>
      <c r="K213" s="12" t="s">
        <v>59</v>
      </c>
      <c r="O213" s="12">
        <v>41.43</v>
      </c>
      <c r="P213" s="12">
        <v>-72.093299999999999</v>
      </c>
    </row>
    <row r="214" spans="4:16">
      <c r="D214" s="13" t="s">
        <v>253</v>
      </c>
      <c r="E214" s="12" t="s">
        <v>376</v>
      </c>
      <c r="F214" s="12" t="s">
        <v>647</v>
      </c>
      <c r="G214" s="12" t="s">
        <v>248</v>
      </c>
      <c r="H214" s="14">
        <v>8443662</v>
      </c>
      <c r="I214" s="45">
        <f t="shared" si="15"/>
        <v>42.395000000000003</v>
      </c>
      <c r="J214" s="45">
        <f t="shared" si="15"/>
        <v>-71.076700000000002</v>
      </c>
      <c r="K214" s="12" t="s">
        <v>67</v>
      </c>
      <c r="O214" s="12">
        <v>42.395000000000003</v>
      </c>
      <c r="P214" s="12">
        <v>-71.076700000000002</v>
      </c>
    </row>
    <row r="215" spans="4:16">
      <c r="D215" s="13" t="s">
        <v>243</v>
      </c>
      <c r="E215" s="12" t="s">
        <v>376</v>
      </c>
      <c r="F215" s="12" t="s">
        <v>652</v>
      </c>
      <c r="G215" s="12" t="s">
        <v>235</v>
      </c>
      <c r="H215" s="14">
        <v>8441571</v>
      </c>
      <c r="I215" s="45">
        <f t="shared" si="15"/>
        <v>42.655000000000001</v>
      </c>
      <c r="J215" s="45">
        <f t="shared" si="15"/>
        <v>-70.676699999999997</v>
      </c>
      <c r="K215" s="12" t="s">
        <v>59</v>
      </c>
      <c r="O215" s="12">
        <v>42.655000000000001</v>
      </c>
      <c r="P215" s="12">
        <v>-70.676699999999997</v>
      </c>
    </row>
    <row r="216" spans="4:16">
      <c r="D216" s="13" t="s">
        <v>276</v>
      </c>
      <c r="E216" s="12" t="s">
        <v>376</v>
      </c>
      <c r="F216" s="12" t="s">
        <v>615</v>
      </c>
      <c r="G216" s="12" t="s">
        <v>269</v>
      </c>
      <c r="H216" s="14">
        <v>8447335</v>
      </c>
      <c r="I216" s="45">
        <f t="shared" si="15"/>
        <v>41.721699999999998</v>
      </c>
      <c r="J216" s="45">
        <f t="shared" si="15"/>
        <v>-70.284999999999997</v>
      </c>
      <c r="K216" s="12" t="s">
        <v>59</v>
      </c>
      <c r="O216" s="12">
        <v>41.721699999999998</v>
      </c>
      <c r="P216" s="12">
        <v>-70.284999999999997</v>
      </c>
    </row>
    <row r="217" spans="4:16">
      <c r="D217" s="13" t="s">
        <v>251</v>
      </c>
      <c r="E217" s="12" t="s">
        <v>376</v>
      </c>
      <c r="F217" s="12" t="s">
        <v>644</v>
      </c>
      <c r="G217" s="12" t="s">
        <v>248</v>
      </c>
      <c r="H217" s="14">
        <v>8443970</v>
      </c>
      <c r="I217" s="45">
        <f t="shared" si="15"/>
        <v>42.354799999999997</v>
      </c>
      <c r="J217" s="45">
        <f t="shared" si="15"/>
        <v>-71.053399999999996</v>
      </c>
      <c r="K217" s="12" t="s">
        <v>67</v>
      </c>
      <c r="O217" s="12">
        <v>42.354799999999997</v>
      </c>
      <c r="P217" s="12">
        <v>-71.053399999999996</v>
      </c>
    </row>
    <row r="218" spans="4:16">
      <c r="D218" s="13" t="s">
        <v>249</v>
      </c>
      <c r="E218" s="12" t="s">
        <v>376</v>
      </c>
      <c r="F218" s="12" t="s">
        <v>642</v>
      </c>
      <c r="G218" s="12" t="s">
        <v>248</v>
      </c>
      <c r="H218" s="14">
        <v>8444162</v>
      </c>
      <c r="I218" s="45">
        <f t="shared" si="15"/>
        <v>42.328299999999999</v>
      </c>
      <c r="J218" s="45">
        <f t="shared" si="15"/>
        <v>-70.8917</v>
      </c>
      <c r="K218" s="12" t="s">
        <v>67</v>
      </c>
      <c r="O218" s="12">
        <v>42.328299999999999</v>
      </c>
      <c r="P218" s="12">
        <v>-70.8917</v>
      </c>
    </row>
    <row r="219" spans="4:16">
      <c r="D219" s="13" t="s">
        <v>275</v>
      </c>
      <c r="E219" s="12" t="s">
        <v>376</v>
      </c>
      <c r="F219" s="12" t="s">
        <v>621</v>
      </c>
      <c r="G219" s="12" t="s">
        <v>269</v>
      </c>
      <c r="H219" s="14">
        <v>8447259</v>
      </c>
      <c r="I219" s="45">
        <f t="shared" si="15"/>
        <v>41.744999999999997</v>
      </c>
      <c r="J219" s="45">
        <f t="shared" si="15"/>
        <v>-70.593299999999999</v>
      </c>
      <c r="K219" s="12" t="s">
        <v>67</v>
      </c>
      <c r="O219" s="12">
        <v>41.744999999999997</v>
      </c>
      <c r="P219" s="12">
        <v>-70.593299999999999</v>
      </c>
    </row>
    <row r="220" spans="4:16">
      <c r="D220" s="13" t="s">
        <v>274</v>
      </c>
      <c r="E220" s="12" t="s">
        <v>376</v>
      </c>
      <c r="F220" s="12" t="s">
        <v>623</v>
      </c>
      <c r="G220" s="12" t="s">
        <v>269</v>
      </c>
      <c r="H220" s="14">
        <v>8447191</v>
      </c>
      <c r="I220" s="45">
        <f t="shared" si="15"/>
        <v>41.77</v>
      </c>
      <c r="J220" s="45">
        <f t="shared" si="15"/>
        <v>-70.561700000000002</v>
      </c>
      <c r="K220" s="12" t="s">
        <v>67</v>
      </c>
      <c r="O220" s="12">
        <v>41.77</v>
      </c>
      <c r="P220" s="12">
        <v>-70.561700000000002</v>
      </c>
    </row>
    <row r="221" spans="4:16">
      <c r="D221" s="13" t="s">
        <v>268</v>
      </c>
      <c r="E221" s="12" t="s">
        <v>376</v>
      </c>
      <c r="F221" s="12" t="s">
        <v>630</v>
      </c>
      <c r="G221" s="12" t="s">
        <v>264</v>
      </c>
      <c r="H221" s="14">
        <v>8446009</v>
      </c>
      <c r="I221" s="45">
        <f t="shared" si="15"/>
        <v>42.083300000000001</v>
      </c>
      <c r="J221" s="45">
        <f t="shared" si="15"/>
        <v>-70.646699999999996</v>
      </c>
      <c r="K221" s="12" t="s">
        <v>67</v>
      </c>
      <c r="O221" s="12">
        <v>42.083300000000001</v>
      </c>
      <c r="P221" s="12">
        <v>-70.646699999999996</v>
      </c>
    </row>
    <row r="222" spans="4:16">
      <c r="D222" s="13" t="s">
        <v>319</v>
      </c>
      <c r="E222" s="12" t="s">
        <v>376</v>
      </c>
      <c r="F222" s="12" t="s">
        <v>620</v>
      </c>
      <c r="G222" s="12" t="s">
        <v>314</v>
      </c>
      <c r="H222" s="14">
        <v>8447270</v>
      </c>
      <c r="I222" s="45">
        <f t="shared" si="15"/>
        <v>41.741700000000002</v>
      </c>
      <c r="J222" s="45">
        <f t="shared" si="15"/>
        <v>-70.616699999999994</v>
      </c>
      <c r="K222" s="12" t="s">
        <v>67</v>
      </c>
      <c r="O222" s="12">
        <v>41.741700000000002</v>
      </c>
      <c r="P222" s="12">
        <v>-70.616699999999994</v>
      </c>
    </row>
    <row r="223" spans="4:16">
      <c r="D223" s="13" t="s">
        <v>304</v>
      </c>
      <c r="E223" s="12" t="s">
        <v>376</v>
      </c>
      <c r="F223" s="12" t="s">
        <v>584</v>
      </c>
      <c r="G223" s="12" t="s">
        <v>299</v>
      </c>
      <c r="H223" s="14">
        <v>8448325</v>
      </c>
      <c r="I223" s="45">
        <f t="shared" si="15"/>
        <v>41.435000000000002</v>
      </c>
      <c r="J223" s="45">
        <f t="shared" si="15"/>
        <v>-70.696700000000007</v>
      </c>
      <c r="K223" s="12" t="s">
        <v>59</v>
      </c>
      <c r="O223" s="12">
        <v>41.435000000000002</v>
      </c>
      <c r="P223" s="12">
        <v>-70.696700000000007</v>
      </c>
    </row>
    <row r="224" spans="4:16">
      <c r="D224" s="13" t="s">
        <v>316</v>
      </c>
      <c r="E224" s="12" t="s">
        <v>376</v>
      </c>
      <c r="F224" s="12" t="s">
        <v>598</v>
      </c>
      <c r="G224" s="12" t="s">
        <v>314</v>
      </c>
      <c r="H224" s="14">
        <v>8447685</v>
      </c>
      <c r="I224" s="45">
        <f t="shared" si="15"/>
        <v>41.604999999999997</v>
      </c>
      <c r="J224" s="45">
        <f t="shared" si="15"/>
        <v>-70.651700000000005</v>
      </c>
      <c r="K224" s="12" t="s">
        <v>59</v>
      </c>
      <c r="O224" s="12">
        <v>41.604999999999997</v>
      </c>
      <c r="P224" s="12">
        <v>-70.651700000000005</v>
      </c>
    </row>
    <row r="225" spans="4:16">
      <c r="D225" s="13" t="s">
        <v>252</v>
      </c>
      <c r="E225" s="12" t="s">
        <v>376</v>
      </c>
      <c r="F225" s="12" t="s">
        <v>645</v>
      </c>
      <c r="G225" s="12" t="s">
        <v>248</v>
      </c>
      <c r="H225" s="14">
        <v>8443838</v>
      </c>
      <c r="I225" s="45">
        <f t="shared" si="15"/>
        <v>42.371699999999997</v>
      </c>
      <c r="J225" s="45">
        <f t="shared" si="15"/>
        <v>-71.055000000000007</v>
      </c>
      <c r="K225" s="12" t="s">
        <v>59</v>
      </c>
      <c r="O225" s="12">
        <v>42.371699999999997</v>
      </c>
      <c r="P225" s="12">
        <v>-71.055000000000007</v>
      </c>
    </row>
    <row r="226" spans="4:16">
      <c r="D226" s="13" t="s">
        <v>282</v>
      </c>
      <c r="E226" s="12" t="s">
        <v>376</v>
      </c>
      <c r="F226" s="12" t="s">
        <v>609</v>
      </c>
      <c r="G226" s="12" t="s">
        <v>280</v>
      </c>
      <c r="H226" s="14">
        <v>8447435</v>
      </c>
      <c r="I226" s="45">
        <f t="shared" si="15"/>
        <v>41.688499999999998</v>
      </c>
      <c r="J226" s="45">
        <f t="shared" si="15"/>
        <v>-69.951099999999997</v>
      </c>
      <c r="K226" s="12" t="s">
        <v>67</v>
      </c>
      <c r="O226" s="12">
        <v>41.688499999999998</v>
      </c>
      <c r="P226" s="12">
        <v>-69.951099999999997</v>
      </c>
    </row>
    <row r="227" spans="4:16">
      <c r="D227" s="13" t="s">
        <v>281</v>
      </c>
      <c r="E227" s="12" t="s">
        <v>376</v>
      </c>
      <c r="F227" s="12" t="s">
        <v>605</v>
      </c>
      <c r="G227" s="12" t="s">
        <v>280</v>
      </c>
      <c r="H227" s="14">
        <v>8447505</v>
      </c>
      <c r="I227" s="45">
        <f t="shared" si="15"/>
        <v>41.666699999999999</v>
      </c>
      <c r="J227" s="45">
        <f t="shared" si="15"/>
        <v>-69.966700000000003</v>
      </c>
      <c r="K227" s="12" t="s">
        <v>67</v>
      </c>
      <c r="O227" s="12">
        <v>41.666699999999999</v>
      </c>
      <c r="P227" s="12">
        <v>-69.966700000000003</v>
      </c>
    </row>
    <row r="228" spans="4:16">
      <c r="D228" s="13" t="s">
        <v>254</v>
      </c>
      <c r="E228" s="12" t="s">
        <v>376</v>
      </c>
      <c r="F228" s="12" t="s">
        <v>646</v>
      </c>
      <c r="G228" s="12" t="s">
        <v>248</v>
      </c>
      <c r="H228" s="14">
        <v>8443725</v>
      </c>
      <c r="I228" s="45">
        <f t="shared" si="15"/>
        <v>42.386699999999998</v>
      </c>
      <c r="J228" s="45">
        <f t="shared" si="15"/>
        <v>-71.023300000000006</v>
      </c>
      <c r="K228" s="12" t="s">
        <v>67</v>
      </c>
      <c r="O228" s="12">
        <v>42.386699999999998</v>
      </c>
      <c r="P228" s="12">
        <v>-71.023300000000006</v>
      </c>
    </row>
    <row r="229" spans="4:16">
      <c r="D229" s="13" t="s">
        <v>325</v>
      </c>
      <c r="E229" s="12" t="s">
        <v>376</v>
      </c>
      <c r="F229" s="12" t="s">
        <v>597</v>
      </c>
      <c r="G229" s="12" t="s">
        <v>314</v>
      </c>
      <c r="H229" s="14">
        <v>8447712</v>
      </c>
      <c r="I229" s="45">
        <f t="shared" si="15"/>
        <v>41.593299999999999</v>
      </c>
      <c r="J229" s="45">
        <f t="shared" si="15"/>
        <v>-70.900000000000006</v>
      </c>
      <c r="K229" s="12" t="s">
        <v>67</v>
      </c>
      <c r="O229" s="12">
        <v>41.593299999999999</v>
      </c>
      <c r="P229" s="12">
        <v>-70.900000000000006</v>
      </c>
    </row>
    <row r="230" spans="4:16">
      <c r="D230" s="13" t="s">
        <v>265</v>
      </c>
      <c r="E230" s="12" t="s">
        <v>376</v>
      </c>
      <c r="F230" s="12" t="s">
        <v>635</v>
      </c>
      <c r="G230" s="12" t="s">
        <v>264</v>
      </c>
      <c r="H230" s="14">
        <v>8444762</v>
      </c>
      <c r="I230" s="45">
        <f t="shared" si="15"/>
        <v>42.2483</v>
      </c>
      <c r="J230" s="45">
        <f t="shared" si="15"/>
        <v>-70.784999999999997</v>
      </c>
      <c r="K230" s="12" t="s">
        <v>59</v>
      </c>
      <c r="O230" s="12">
        <v>42.2483</v>
      </c>
      <c r="P230" s="12">
        <v>-70.784999999999997</v>
      </c>
    </row>
    <row r="231" spans="4:16">
      <c r="D231" s="13" t="s">
        <v>291</v>
      </c>
      <c r="E231" s="12" t="s">
        <v>376</v>
      </c>
      <c r="F231" s="12" t="s">
        <v>599</v>
      </c>
      <c r="G231" s="12" t="s">
        <v>285</v>
      </c>
      <c r="H231" s="14">
        <v>8447675</v>
      </c>
      <c r="I231" s="45">
        <f t="shared" si="15"/>
        <v>41.6083</v>
      </c>
      <c r="J231" s="45">
        <f t="shared" si="15"/>
        <v>-70.436700000000002</v>
      </c>
      <c r="K231" s="12" t="s">
        <v>59</v>
      </c>
      <c r="O231" s="12">
        <v>41.6083</v>
      </c>
      <c r="P231" s="12">
        <v>-70.436700000000002</v>
      </c>
    </row>
    <row r="232" spans="4:16">
      <c r="D232" s="13" t="s">
        <v>260</v>
      </c>
      <c r="E232" s="12" t="s">
        <v>376</v>
      </c>
      <c r="F232" s="12" t="s">
        <v>636</v>
      </c>
      <c r="G232" s="12" t="s">
        <v>257</v>
      </c>
      <c r="H232" s="14">
        <v>8444662</v>
      </c>
      <c r="I232" s="45">
        <f t="shared" si="15"/>
        <v>42.261699999999998</v>
      </c>
      <c r="J232" s="45">
        <f t="shared" si="15"/>
        <v>-70.893299999999996</v>
      </c>
      <c r="K232" s="12" t="s">
        <v>59</v>
      </c>
      <c r="O232" s="12">
        <v>42.261699999999998</v>
      </c>
      <c r="P232" s="12">
        <v>-70.893299999999996</v>
      </c>
    </row>
    <row r="233" spans="4:16">
      <c r="D233" s="13" t="s">
        <v>313</v>
      </c>
      <c r="E233" s="12" t="s">
        <v>376</v>
      </c>
      <c r="F233" s="12" t="s">
        <v>583</v>
      </c>
      <c r="G233" s="12" t="s">
        <v>308</v>
      </c>
      <c r="H233" s="14">
        <v>8448376</v>
      </c>
      <c r="I233" s="45">
        <f t="shared" si="15"/>
        <v>41.424999999999997</v>
      </c>
      <c r="J233" s="45">
        <f t="shared" si="15"/>
        <v>-70.916700000000006</v>
      </c>
      <c r="K233" s="12" t="s">
        <v>59</v>
      </c>
      <c r="O233" s="12">
        <v>41.424999999999997</v>
      </c>
      <c r="P233" s="12">
        <v>-70.916700000000006</v>
      </c>
    </row>
    <row r="234" spans="4:16">
      <c r="D234" s="13" t="s">
        <v>267</v>
      </c>
      <c r="E234" s="12" t="s">
        <v>376</v>
      </c>
      <c r="F234" s="12" t="s">
        <v>631</v>
      </c>
      <c r="G234" s="12" t="s">
        <v>264</v>
      </c>
      <c r="H234" s="14">
        <v>8445425</v>
      </c>
      <c r="I234" s="45">
        <f t="shared" si="15"/>
        <v>42.16</v>
      </c>
      <c r="J234" s="45">
        <f t="shared" si="15"/>
        <v>-70.7333</v>
      </c>
      <c r="K234" s="12" t="s">
        <v>59</v>
      </c>
      <c r="O234" s="12">
        <v>42.16</v>
      </c>
      <c r="P234" s="12">
        <v>-70.7333</v>
      </c>
    </row>
    <row r="235" spans="4:16">
      <c r="D235" s="13" t="s">
        <v>250</v>
      </c>
      <c r="E235" s="12" t="s">
        <v>376</v>
      </c>
      <c r="F235" s="12" t="s">
        <v>643</v>
      </c>
      <c r="G235" s="12" t="s">
        <v>248</v>
      </c>
      <c r="H235" s="14">
        <v>8444012</v>
      </c>
      <c r="I235" s="45">
        <f t="shared" si="15"/>
        <v>42.348300000000002</v>
      </c>
      <c r="J235" s="45">
        <f t="shared" si="15"/>
        <v>-70.959999999999994</v>
      </c>
      <c r="K235" s="12" t="s">
        <v>59</v>
      </c>
      <c r="O235" s="12">
        <v>42.348300000000002</v>
      </c>
      <c r="P235" s="12">
        <v>-70.959999999999994</v>
      </c>
    </row>
    <row r="236" spans="4:16">
      <c r="D236" s="13" t="s">
        <v>288</v>
      </c>
      <c r="E236" s="12" t="s">
        <v>376</v>
      </c>
      <c r="F236" s="12" t="s">
        <v>603</v>
      </c>
      <c r="G236" s="12" t="s">
        <v>285</v>
      </c>
      <c r="H236" s="14">
        <v>8447525</v>
      </c>
      <c r="I236" s="45">
        <f t="shared" si="15"/>
        <v>41.658299999999997</v>
      </c>
      <c r="J236" s="45">
        <f t="shared" si="15"/>
        <v>-70.114999999999995</v>
      </c>
      <c r="K236" s="12" t="s">
        <v>59</v>
      </c>
      <c r="O236" s="12">
        <v>41.658299999999997</v>
      </c>
      <c r="P236" s="12">
        <v>-70.114999999999995</v>
      </c>
    </row>
    <row r="237" spans="4:16">
      <c r="D237" s="13" t="s">
        <v>270</v>
      </c>
      <c r="E237" s="12" t="s">
        <v>376</v>
      </c>
      <c r="F237" s="12" t="s">
        <v>628</v>
      </c>
      <c r="G237" s="12" t="s">
        <v>269</v>
      </c>
      <c r="H237" s="14">
        <v>8446166</v>
      </c>
      <c r="I237" s="45">
        <f t="shared" si="15"/>
        <v>42.0383</v>
      </c>
      <c r="J237" s="45">
        <f t="shared" si="15"/>
        <v>-70.67</v>
      </c>
      <c r="K237" s="12" t="s">
        <v>67</v>
      </c>
      <c r="O237" s="12">
        <v>42.0383</v>
      </c>
      <c r="P237" s="12">
        <v>-70.67</v>
      </c>
    </row>
    <row r="238" spans="4:16">
      <c r="D238" s="13" t="s">
        <v>307</v>
      </c>
      <c r="E238" s="12" t="s">
        <v>376</v>
      </c>
      <c r="F238" s="12" t="s">
        <v>582</v>
      </c>
      <c r="G238" s="12" t="s">
        <v>299</v>
      </c>
      <c r="H238" s="14">
        <v>8448558</v>
      </c>
      <c r="I238" s="45">
        <f t="shared" ref="I238:J301" si="16">--O238</f>
        <v>41.388300000000001</v>
      </c>
      <c r="J238" s="45">
        <f t="shared" si="16"/>
        <v>-70.511700000000005</v>
      </c>
      <c r="K238" s="12" t="s">
        <v>67</v>
      </c>
      <c r="O238" s="12">
        <v>41.388300000000001</v>
      </c>
      <c r="P238" s="12">
        <v>-70.511700000000005</v>
      </c>
    </row>
    <row r="239" spans="4:16">
      <c r="D239" s="13" t="s">
        <v>297</v>
      </c>
      <c r="E239" s="12" t="s">
        <v>376</v>
      </c>
      <c r="F239" s="12" t="s">
        <v>576</v>
      </c>
      <c r="G239" s="12" t="s">
        <v>294</v>
      </c>
      <c r="H239" s="14">
        <v>8449062</v>
      </c>
      <c r="I239" s="45">
        <f t="shared" si="16"/>
        <v>41.291699999999999</v>
      </c>
      <c r="J239" s="45">
        <f t="shared" si="16"/>
        <v>-70.208299999999994</v>
      </c>
      <c r="K239" s="12" t="s">
        <v>59</v>
      </c>
      <c r="O239" s="12">
        <v>41.291699999999999</v>
      </c>
      <c r="P239" s="12">
        <v>-70.208299999999994</v>
      </c>
    </row>
    <row r="240" spans="4:16">
      <c r="D240" s="13" t="s">
        <v>242</v>
      </c>
      <c r="E240" s="12" t="s">
        <v>376</v>
      </c>
      <c r="F240" s="12" t="s">
        <v>651</v>
      </c>
      <c r="G240" s="12" t="s">
        <v>235</v>
      </c>
      <c r="H240" s="14">
        <v>8441771</v>
      </c>
      <c r="I240" s="45">
        <f t="shared" si="16"/>
        <v>42.631700000000002</v>
      </c>
      <c r="J240" s="45">
        <f t="shared" si="16"/>
        <v>-70.776700000000005</v>
      </c>
      <c r="K240" s="12" t="s">
        <v>67</v>
      </c>
      <c r="O240" s="12">
        <v>42.631700000000002</v>
      </c>
      <c r="P240" s="12">
        <v>-70.776700000000005</v>
      </c>
    </row>
    <row r="241" spans="4:16">
      <c r="D241" s="13" t="s">
        <v>293</v>
      </c>
      <c r="E241" s="12" t="s">
        <v>376</v>
      </c>
      <c r="F241" s="12" t="s">
        <v>593</v>
      </c>
      <c r="G241" s="12" t="s">
        <v>285</v>
      </c>
      <c r="H241" s="14">
        <v>8447865</v>
      </c>
      <c r="I241" s="45">
        <f t="shared" si="16"/>
        <v>41.545000000000002</v>
      </c>
      <c r="J241" s="45">
        <f t="shared" si="16"/>
        <v>-70.593299999999999</v>
      </c>
      <c r="K241" s="12" t="s">
        <v>59</v>
      </c>
      <c r="O241" s="12">
        <v>41.545000000000002</v>
      </c>
      <c r="P241" s="12">
        <v>-70.593299999999999</v>
      </c>
    </row>
    <row r="242" spans="4:16">
      <c r="D242" s="13" t="s">
        <v>303</v>
      </c>
      <c r="E242" s="12" t="s">
        <v>376</v>
      </c>
      <c r="F242" s="12" t="s">
        <v>579</v>
      </c>
      <c r="G242" s="12" t="s">
        <v>299</v>
      </c>
      <c r="H242" s="14">
        <v>8448733</v>
      </c>
      <c r="I242" s="45">
        <f t="shared" si="16"/>
        <v>41.353299999999997</v>
      </c>
      <c r="J242" s="45">
        <f t="shared" si="16"/>
        <v>-70.83</v>
      </c>
      <c r="K242" s="12" t="s">
        <v>59</v>
      </c>
      <c r="O242" s="12">
        <v>41.353299999999997</v>
      </c>
      <c r="P242" s="12">
        <v>-70.83</v>
      </c>
    </row>
    <row r="243" spans="4:16">
      <c r="D243" s="13" t="s">
        <v>284</v>
      </c>
      <c r="E243" s="12" t="s">
        <v>376</v>
      </c>
      <c r="F243" s="12" t="s">
        <v>608</v>
      </c>
      <c r="G243" s="12" t="s">
        <v>280</v>
      </c>
      <c r="H243" s="14">
        <v>8447436</v>
      </c>
      <c r="I243" s="45">
        <f t="shared" si="16"/>
        <v>41.688299999999998</v>
      </c>
      <c r="J243" s="45">
        <f t="shared" si="16"/>
        <v>-67.760000000000005</v>
      </c>
      <c r="K243" s="12" t="s">
        <v>59</v>
      </c>
      <c r="O243" s="12">
        <v>41.688299999999998</v>
      </c>
      <c r="P243" s="12">
        <v>-67.760000000000005</v>
      </c>
    </row>
    <row r="244" spans="4:16">
      <c r="D244" s="13" t="s">
        <v>245</v>
      </c>
      <c r="E244" s="12" t="s">
        <v>376</v>
      </c>
      <c r="F244" s="12" t="s">
        <v>650</v>
      </c>
      <c r="G244" s="12" t="s">
        <v>235</v>
      </c>
      <c r="H244" s="14">
        <v>8441841</v>
      </c>
      <c r="I244" s="45">
        <f t="shared" si="16"/>
        <v>42.61</v>
      </c>
      <c r="J244" s="45">
        <f t="shared" si="16"/>
        <v>-70.66</v>
      </c>
      <c r="K244" s="12" t="s">
        <v>59</v>
      </c>
      <c r="O244" s="12">
        <v>42.61</v>
      </c>
      <c r="P244" s="12">
        <v>-70.66</v>
      </c>
    </row>
    <row r="245" spans="4:16">
      <c r="D245" s="13" t="s">
        <v>318</v>
      </c>
      <c r="E245" s="12" t="s">
        <v>376</v>
      </c>
      <c r="F245" s="12" t="s">
        <v>616</v>
      </c>
      <c r="G245" s="12" t="s">
        <v>314</v>
      </c>
      <c r="H245" s="14">
        <v>8447295</v>
      </c>
      <c r="I245" s="45">
        <f t="shared" si="16"/>
        <v>41.734999999999999</v>
      </c>
      <c r="J245" s="45">
        <f t="shared" si="16"/>
        <v>-70.6233</v>
      </c>
      <c r="K245" s="12" t="s">
        <v>67</v>
      </c>
      <c r="O245" s="12">
        <v>41.734999999999999</v>
      </c>
      <c r="P245" s="12">
        <v>-70.6233</v>
      </c>
    </row>
    <row r="246" spans="4:16">
      <c r="D246" s="13" t="s">
        <v>321</v>
      </c>
      <c r="E246" s="12" t="s">
        <v>376</v>
      </c>
      <c r="F246" s="12" t="s">
        <v>613</v>
      </c>
      <c r="G246" s="12" t="s">
        <v>314</v>
      </c>
      <c r="H246" s="14">
        <v>8447368</v>
      </c>
      <c r="I246" s="45">
        <f t="shared" si="16"/>
        <v>41.7117</v>
      </c>
      <c r="J246" s="45">
        <f t="shared" si="16"/>
        <v>-70.715000000000003</v>
      </c>
      <c r="K246" s="12" t="s">
        <v>67</v>
      </c>
      <c r="O246" s="12">
        <v>41.7117</v>
      </c>
      <c r="P246" s="12">
        <v>-70.715000000000003</v>
      </c>
    </row>
    <row r="247" spans="4:16">
      <c r="D247" s="13" t="s">
        <v>295</v>
      </c>
      <c r="E247" s="12" t="s">
        <v>376</v>
      </c>
      <c r="F247" s="12" t="s">
        <v>581</v>
      </c>
      <c r="G247" s="12" t="s">
        <v>294</v>
      </c>
      <c r="H247" s="14">
        <v>8448566</v>
      </c>
      <c r="I247" s="45">
        <f t="shared" si="16"/>
        <v>41.386699999999998</v>
      </c>
      <c r="J247" s="45">
        <f t="shared" si="16"/>
        <v>-70.046700000000001</v>
      </c>
      <c r="K247" s="12" t="s">
        <v>59</v>
      </c>
      <c r="O247" s="12">
        <v>41.386699999999998</v>
      </c>
      <c r="P247" s="12">
        <v>-70.046700000000001</v>
      </c>
    </row>
    <row r="248" spans="4:16">
      <c r="D248" s="13" t="s">
        <v>261</v>
      </c>
      <c r="E248" s="12" t="s">
        <v>376</v>
      </c>
      <c r="F248" s="12" t="s">
        <v>634</v>
      </c>
      <c r="G248" s="12" t="s">
        <v>257</v>
      </c>
      <c r="H248" s="14">
        <v>8444775</v>
      </c>
      <c r="I248" s="45">
        <f t="shared" si="16"/>
        <v>42.246699999999997</v>
      </c>
      <c r="J248" s="45">
        <f t="shared" si="16"/>
        <v>-70.885000000000005</v>
      </c>
      <c r="K248" s="12" t="s">
        <v>59</v>
      </c>
      <c r="O248" s="12">
        <v>42.246699999999997</v>
      </c>
      <c r="P248" s="12">
        <v>-70.885000000000005</v>
      </c>
    </row>
    <row r="249" spans="4:16">
      <c r="D249" s="13" t="s">
        <v>330</v>
      </c>
      <c r="E249" s="12" t="s">
        <v>376</v>
      </c>
      <c r="F249" s="12" t="s">
        <v>595</v>
      </c>
      <c r="G249" s="12" t="s">
        <v>328</v>
      </c>
      <c r="H249" s="14">
        <v>8447791</v>
      </c>
      <c r="I249" s="45">
        <f t="shared" si="16"/>
        <v>41.57</v>
      </c>
      <c r="J249" s="45">
        <f t="shared" si="16"/>
        <v>-71.073300000000003</v>
      </c>
      <c r="K249" s="12" t="s">
        <v>59</v>
      </c>
      <c r="O249" s="12">
        <v>41.57</v>
      </c>
      <c r="P249" s="12">
        <v>-71.073300000000003</v>
      </c>
    </row>
    <row r="250" spans="4:16">
      <c r="D250" s="13" t="s">
        <v>263</v>
      </c>
      <c r="E250" s="12" t="s">
        <v>376</v>
      </c>
      <c r="F250" s="12" t="s">
        <v>640</v>
      </c>
      <c r="G250" s="12" t="s">
        <v>257</v>
      </c>
      <c r="H250" s="14">
        <v>8444351</v>
      </c>
      <c r="I250" s="45">
        <f t="shared" si="16"/>
        <v>42.3033</v>
      </c>
      <c r="J250" s="45">
        <f t="shared" si="16"/>
        <v>-70.92</v>
      </c>
      <c r="K250" s="12" t="s">
        <v>59</v>
      </c>
      <c r="O250" s="12">
        <v>42.3033</v>
      </c>
      <c r="P250" s="12">
        <v>-70.92</v>
      </c>
    </row>
    <row r="251" spans="4:16">
      <c r="D251" s="13" t="s">
        <v>290</v>
      </c>
      <c r="E251" s="12" t="s">
        <v>376</v>
      </c>
      <c r="F251" s="12" t="s">
        <v>600</v>
      </c>
      <c r="G251" s="12" t="s">
        <v>285</v>
      </c>
      <c r="H251" s="14">
        <v>8447605</v>
      </c>
      <c r="I251" s="45">
        <f t="shared" si="16"/>
        <v>41.631700000000002</v>
      </c>
      <c r="J251" s="45">
        <f t="shared" si="16"/>
        <v>-70.3</v>
      </c>
      <c r="K251" s="12" t="s">
        <v>67</v>
      </c>
      <c r="O251" s="12">
        <v>41.631700000000002</v>
      </c>
      <c r="P251" s="12">
        <v>-70.3</v>
      </c>
    </row>
    <row r="252" spans="4:16">
      <c r="D252" s="13" t="s">
        <v>309</v>
      </c>
      <c r="E252" s="12" t="s">
        <v>376</v>
      </c>
      <c r="F252" s="12" t="s">
        <v>591</v>
      </c>
      <c r="G252" s="12" t="s">
        <v>308</v>
      </c>
      <c r="H252" s="14">
        <v>8447939</v>
      </c>
      <c r="I252" s="45">
        <f t="shared" si="16"/>
        <v>41.52</v>
      </c>
      <c r="J252" s="45">
        <f t="shared" si="16"/>
        <v>-70.665000000000006</v>
      </c>
      <c r="K252" s="12" t="s">
        <v>59</v>
      </c>
      <c r="O252" s="12">
        <v>41.52</v>
      </c>
      <c r="P252" s="12">
        <v>-70.665000000000006</v>
      </c>
    </row>
    <row r="253" spans="4:16">
      <c r="D253" s="13" t="s">
        <v>247</v>
      </c>
      <c r="E253" s="12" t="s">
        <v>376</v>
      </c>
      <c r="F253" s="12" t="s">
        <v>648</v>
      </c>
      <c r="G253" s="12" t="s">
        <v>235</v>
      </c>
      <c r="H253" s="14">
        <v>8443187</v>
      </c>
      <c r="I253" s="45">
        <f t="shared" si="16"/>
        <v>42.458300000000001</v>
      </c>
      <c r="J253" s="45">
        <f t="shared" si="16"/>
        <v>-70.943299999999994</v>
      </c>
      <c r="K253" s="12" t="s">
        <v>67</v>
      </c>
      <c r="O253" s="12">
        <v>42.458300000000001</v>
      </c>
      <c r="P253" s="12">
        <v>-70.943299999999994</v>
      </c>
    </row>
    <row r="254" spans="4:16">
      <c r="D254" s="13" t="s">
        <v>322</v>
      </c>
      <c r="E254" s="12" t="s">
        <v>376</v>
      </c>
      <c r="F254" s="12" t="s">
        <v>612</v>
      </c>
      <c r="G254" s="12" t="s">
        <v>314</v>
      </c>
      <c r="H254" s="14">
        <v>8447385</v>
      </c>
      <c r="I254" s="45">
        <f t="shared" si="16"/>
        <v>41.704999999999998</v>
      </c>
      <c r="J254" s="45">
        <f t="shared" si="16"/>
        <v>-70.761700000000005</v>
      </c>
      <c r="K254" s="12" t="s">
        <v>59</v>
      </c>
      <c r="O254" s="12">
        <v>41.704999999999998</v>
      </c>
      <c r="P254" s="12">
        <v>-70.761700000000005</v>
      </c>
    </row>
    <row r="255" spans="4:16">
      <c r="D255" s="13" t="s">
        <v>324</v>
      </c>
      <c r="E255" s="12" t="s">
        <v>376</v>
      </c>
      <c r="F255" s="12" t="s">
        <v>602</v>
      </c>
      <c r="G255" s="12" t="s">
        <v>314</v>
      </c>
      <c r="H255" s="14">
        <v>8447531</v>
      </c>
      <c r="I255" s="45">
        <f t="shared" si="16"/>
        <v>41.656700000000001</v>
      </c>
      <c r="J255" s="45">
        <f t="shared" si="16"/>
        <v>-70.813299999999998</v>
      </c>
      <c r="K255" s="12" t="s">
        <v>59</v>
      </c>
      <c r="O255" s="12">
        <v>41.656700000000001</v>
      </c>
      <c r="P255" s="12">
        <v>-70.813299999999998</v>
      </c>
    </row>
    <row r="256" spans="4:16">
      <c r="D256" s="13" t="s">
        <v>239</v>
      </c>
      <c r="E256" s="12" t="s">
        <v>376</v>
      </c>
      <c r="F256" s="12" t="s">
        <v>658</v>
      </c>
      <c r="G256" s="12" t="s">
        <v>235</v>
      </c>
      <c r="H256" s="14">
        <v>8440369</v>
      </c>
      <c r="I256" s="45">
        <f t="shared" si="16"/>
        <v>42.825000000000003</v>
      </c>
      <c r="J256" s="45">
        <f t="shared" si="16"/>
        <v>-70.988299999999995</v>
      </c>
      <c r="K256" s="12" t="s">
        <v>67</v>
      </c>
      <c r="O256" s="12">
        <v>42.825000000000003</v>
      </c>
      <c r="P256" s="12">
        <v>-70.988299999999995</v>
      </c>
    </row>
    <row r="257" spans="4:16">
      <c r="D257" s="13" t="s">
        <v>317</v>
      </c>
      <c r="E257" s="12" t="s">
        <v>376</v>
      </c>
      <c r="F257" s="12" t="s">
        <v>614</v>
      </c>
      <c r="G257" s="12" t="s">
        <v>314</v>
      </c>
      <c r="H257" s="14">
        <v>8447355</v>
      </c>
      <c r="I257" s="45">
        <f t="shared" si="16"/>
        <v>41.715000000000003</v>
      </c>
      <c r="J257" s="45">
        <f t="shared" si="16"/>
        <v>-70.616699999999994</v>
      </c>
      <c r="K257" s="12" t="s">
        <v>59</v>
      </c>
      <c r="O257" s="12">
        <v>41.715000000000003</v>
      </c>
      <c r="P257" s="12">
        <v>-70.616699999999994</v>
      </c>
    </row>
    <row r="258" spans="4:16">
      <c r="D258" s="13" t="s">
        <v>256</v>
      </c>
      <c r="E258" s="12" t="s">
        <v>376</v>
      </c>
      <c r="F258" s="12" t="s">
        <v>641</v>
      </c>
      <c r="G258" s="12" t="s">
        <v>248</v>
      </c>
      <c r="H258" s="14">
        <v>8444312</v>
      </c>
      <c r="I258" s="45">
        <f t="shared" si="16"/>
        <v>42.308300000000003</v>
      </c>
      <c r="J258" s="45">
        <f t="shared" si="16"/>
        <v>-70.991699999999994</v>
      </c>
      <c r="K258" s="12" t="s">
        <v>59</v>
      </c>
      <c r="O258" s="12">
        <v>42.308300000000003</v>
      </c>
      <c r="P258" s="12">
        <v>-70.991699999999994</v>
      </c>
    </row>
    <row r="259" spans="4:16">
      <c r="D259" s="13" t="s">
        <v>298</v>
      </c>
      <c r="E259" s="12" t="s">
        <v>376</v>
      </c>
      <c r="F259" s="12" t="s">
        <v>578</v>
      </c>
      <c r="G259" s="12" t="s">
        <v>294</v>
      </c>
      <c r="H259" s="14">
        <v>8448817</v>
      </c>
      <c r="I259" s="45">
        <f t="shared" si="16"/>
        <v>41.3367</v>
      </c>
      <c r="J259" s="45">
        <f t="shared" si="16"/>
        <v>-70.305000000000007</v>
      </c>
      <c r="K259" s="12" t="s">
        <v>59</v>
      </c>
      <c r="O259" s="12">
        <v>41.3367</v>
      </c>
      <c r="P259" s="12">
        <v>-70.305000000000007</v>
      </c>
    </row>
    <row r="260" spans="4:16">
      <c r="D260" s="13" t="s">
        <v>262</v>
      </c>
      <c r="E260" s="12" t="s">
        <v>376</v>
      </c>
      <c r="F260" s="12" t="s">
        <v>637</v>
      </c>
      <c r="G260" s="12" t="s">
        <v>257</v>
      </c>
      <c r="H260" s="14">
        <v>8444601</v>
      </c>
      <c r="I260" s="45">
        <f t="shared" si="16"/>
        <v>42.27</v>
      </c>
      <c r="J260" s="45">
        <f t="shared" si="16"/>
        <v>-70.86</v>
      </c>
      <c r="K260" s="12" t="s">
        <v>59</v>
      </c>
      <c r="O260" s="12">
        <v>42.27</v>
      </c>
      <c r="P260" s="12">
        <v>-70.86</v>
      </c>
    </row>
    <row r="261" spans="4:16">
      <c r="D261" s="13" t="s">
        <v>296</v>
      </c>
      <c r="E261" s="12" t="s">
        <v>376</v>
      </c>
      <c r="F261" s="12" t="s">
        <v>575</v>
      </c>
      <c r="G261" s="12" t="s">
        <v>294</v>
      </c>
      <c r="H261" s="14">
        <v>8449130</v>
      </c>
      <c r="I261" s="45">
        <f t="shared" si="16"/>
        <v>41.284999999999997</v>
      </c>
      <c r="J261" s="45">
        <f t="shared" si="16"/>
        <v>-70.096699999999998</v>
      </c>
      <c r="K261" s="12" t="s">
        <v>67</v>
      </c>
      <c r="O261" s="12">
        <v>41.284999999999997</v>
      </c>
      <c r="P261" s="12">
        <v>-70.096699999999998</v>
      </c>
    </row>
    <row r="262" spans="4:16">
      <c r="D262" s="13" t="s">
        <v>255</v>
      </c>
      <c r="E262" s="12" t="s">
        <v>376</v>
      </c>
      <c r="F262" s="12" t="s">
        <v>639</v>
      </c>
      <c r="G262" s="12" t="s">
        <v>248</v>
      </c>
      <c r="H262" s="14">
        <v>8444488</v>
      </c>
      <c r="I262" s="45">
        <f t="shared" si="16"/>
        <v>42.284999999999997</v>
      </c>
      <c r="J262" s="45">
        <f t="shared" si="16"/>
        <v>-71.040000000000006</v>
      </c>
      <c r="K262" s="12" t="s">
        <v>59</v>
      </c>
      <c r="O262" s="12">
        <v>42.284999999999997</v>
      </c>
      <c r="P262" s="12">
        <v>-71.040000000000006</v>
      </c>
    </row>
    <row r="263" spans="4:16">
      <c r="D263" s="13" t="s">
        <v>326</v>
      </c>
      <c r="E263" s="12" t="s">
        <v>376</v>
      </c>
      <c r="F263" s="12" t="s">
        <v>601</v>
      </c>
      <c r="G263" s="12" t="s">
        <v>314</v>
      </c>
      <c r="H263" s="14">
        <v>8447584</v>
      </c>
      <c r="I263" s="45">
        <f t="shared" si="16"/>
        <v>41.64</v>
      </c>
      <c r="J263" s="45">
        <f t="shared" si="16"/>
        <v>-70.918300000000002</v>
      </c>
      <c r="K263" s="12" t="s">
        <v>59</v>
      </c>
      <c r="O263" s="12">
        <v>41.64</v>
      </c>
      <c r="P263" s="12">
        <v>-70.918300000000002</v>
      </c>
    </row>
    <row r="264" spans="4:16">
      <c r="D264" s="13" t="s">
        <v>237</v>
      </c>
      <c r="E264" s="12" t="s">
        <v>376</v>
      </c>
      <c r="F264" s="12" t="s">
        <v>656</v>
      </c>
      <c r="G264" s="12" t="s">
        <v>235</v>
      </c>
      <c r="H264" s="14">
        <v>8440466</v>
      </c>
      <c r="I264" s="45">
        <f t="shared" si="16"/>
        <v>42.814999999999998</v>
      </c>
      <c r="J264" s="45">
        <f t="shared" si="16"/>
        <v>-70.8733</v>
      </c>
      <c r="K264" s="12" t="s">
        <v>67</v>
      </c>
      <c r="O264" s="12">
        <v>42.814999999999998</v>
      </c>
      <c r="P264" s="12">
        <v>-70.8733</v>
      </c>
    </row>
    <row r="265" spans="4:16">
      <c r="D265" s="13" t="s">
        <v>302</v>
      </c>
      <c r="E265" s="12" t="s">
        <v>376</v>
      </c>
      <c r="F265" s="12" t="s">
        <v>574</v>
      </c>
      <c r="G265" s="12" t="s">
        <v>299</v>
      </c>
      <c r="H265" s="14">
        <v>8449287</v>
      </c>
      <c r="I265" s="45">
        <f t="shared" si="16"/>
        <v>41.261699999999998</v>
      </c>
      <c r="J265" s="45">
        <f t="shared" si="16"/>
        <v>-70.818299999999994</v>
      </c>
      <c r="K265" s="12" t="s">
        <v>59</v>
      </c>
      <c r="O265" s="12">
        <v>41.261699999999998</v>
      </c>
      <c r="P265" s="12">
        <v>-70.818299999999994</v>
      </c>
    </row>
    <row r="266" spans="4:16">
      <c r="D266" s="13" t="s">
        <v>258</v>
      </c>
      <c r="E266" s="12" t="s">
        <v>376</v>
      </c>
      <c r="F266" s="12" t="s">
        <v>638</v>
      </c>
      <c r="G266" s="12" t="s">
        <v>257</v>
      </c>
      <c r="H266" s="14">
        <v>8444525</v>
      </c>
      <c r="I266" s="45">
        <f t="shared" si="16"/>
        <v>42.28</v>
      </c>
      <c r="J266" s="45">
        <f t="shared" si="16"/>
        <v>-70.953299999999999</v>
      </c>
      <c r="K266" s="12" t="s">
        <v>67</v>
      </c>
      <c r="O266" s="12">
        <v>42.28</v>
      </c>
      <c r="P266" s="12">
        <v>-70.953299999999999</v>
      </c>
    </row>
    <row r="267" spans="4:16">
      <c r="D267" s="13" t="s">
        <v>306</v>
      </c>
      <c r="E267" s="12" t="s">
        <v>376</v>
      </c>
      <c r="F267" s="12" t="s">
        <v>587</v>
      </c>
      <c r="G267" s="12" t="s">
        <v>299</v>
      </c>
      <c r="H267" s="14">
        <v>8448208</v>
      </c>
      <c r="I267" s="45">
        <f t="shared" si="16"/>
        <v>41.458300000000001</v>
      </c>
      <c r="J267" s="45">
        <f t="shared" si="16"/>
        <v>-70.555000000000007</v>
      </c>
      <c r="K267" s="12" t="s">
        <v>59</v>
      </c>
      <c r="O267" s="12">
        <v>41.458300000000001</v>
      </c>
      <c r="P267" s="12">
        <v>-70.555000000000007</v>
      </c>
    </row>
    <row r="268" spans="4:16">
      <c r="D268" s="13" t="s">
        <v>320</v>
      </c>
      <c r="E268" s="12" t="s">
        <v>376</v>
      </c>
      <c r="F268" s="12" t="s">
        <v>619</v>
      </c>
      <c r="G268" s="12" t="s">
        <v>314</v>
      </c>
      <c r="H268" s="14">
        <v>8447277</v>
      </c>
      <c r="I268" s="45">
        <f t="shared" si="16"/>
        <v>41.741700000000002</v>
      </c>
      <c r="J268" s="45">
        <f t="shared" si="16"/>
        <v>-70.658299999999997</v>
      </c>
      <c r="K268" s="12" t="s">
        <v>59</v>
      </c>
      <c r="O268" s="12">
        <v>41.741700000000002</v>
      </c>
      <c r="P268" s="12">
        <v>-70.658299999999997</v>
      </c>
    </row>
    <row r="269" spans="4:16">
      <c r="D269" s="13" t="s">
        <v>315</v>
      </c>
      <c r="E269" s="12" t="s">
        <v>376</v>
      </c>
      <c r="F269" s="12" t="s">
        <v>586</v>
      </c>
      <c r="G269" s="12" t="s">
        <v>314</v>
      </c>
      <c r="H269" s="14">
        <v>8448248</v>
      </c>
      <c r="I269" s="45">
        <f t="shared" si="16"/>
        <v>41.45</v>
      </c>
      <c r="J269" s="45">
        <f t="shared" si="16"/>
        <v>-70.921700000000001</v>
      </c>
      <c r="K269" s="12" t="s">
        <v>67</v>
      </c>
      <c r="O269" s="12">
        <v>41.45</v>
      </c>
      <c r="P269" s="12">
        <v>-70.921700000000001</v>
      </c>
    </row>
    <row r="270" spans="4:16">
      <c r="D270" s="13" t="s">
        <v>323</v>
      </c>
      <c r="E270" s="12" t="s">
        <v>376</v>
      </c>
      <c r="F270" s="12" t="s">
        <v>610</v>
      </c>
      <c r="G270" s="12" t="s">
        <v>314</v>
      </c>
      <c r="H270" s="14">
        <v>8447416</v>
      </c>
      <c r="I270" s="45">
        <f t="shared" si="16"/>
        <v>41.695</v>
      </c>
      <c r="J270" s="45">
        <f t="shared" si="16"/>
        <v>-70.72</v>
      </c>
      <c r="K270" s="12" t="s">
        <v>67</v>
      </c>
      <c r="O270" s="12">
        <v>41.695</v>
      </c>
      <c r="P270" s="12">
        <v>-70.72</v>
      </c>
    </row>
    <row r="271" spans="4:16">
      <c r="D271" s="13" t="s">
        <v>283</v>
      </c>
      <c r="E271" s="12" t="s">
        <v>376</v>
      </c>
      <c r="F271" s="12" t="s">
        <v>617</v>
      </c>
      <c r="G271" s="12" t="s">
        <v>280</v>
      </c>
      <c r="H271" s="14">
        <v>8447291</v>
      </c>
      <c r="I271" s="45">
        <f t="shared" si="16"/>
        <v>41.736699999999999</v>
      </c>
      <c r="J271" s="45">
        <f t="shared" si="16"/>
        <v>-69.981700000000004</v>
      </c>
      <c r="K271" s="12" t="s">
        <v>59</v>
      </c>
      <c r="O271" s="12">
        <v>41.736699999999999</v>
      </c>
      <c r="P271" s="12">
        <v>-69.981700000000004</v>
      </c>
    </row>
    <row r="272" spans="4:16">
      <c r="D272" s="13" t="s">
        <v>241</v>
      </c>
      <c r="E272" s="12" t="s">
        <v>376</v>
      </c>
      <c r="F272" s="12" t="s">
        <v>654</v>
      </c>
      <c r="G272" s="12" t="s">
        <v>235</v>
      </c>
      <c r="H272" s="14">
        <v>8441241</v>
      </c>
      <c r="I272" s="45">
        <f t="shared" si="16"/>
        <v>42.710099999999997</v>
      </c>
      <c r="J272" s="45">
        <f t="shared" si="16"/>
        <v>-70.788600000000002</v>
      </c>
      <c r="K272" s="12" t="s">
        <v>67</v>
      </c>
      <c r="O272" s="12">
        <v>42.710099999999997</v>
      </c>
      <c r="P272" s="12">
        <v>-70.788600000000002</v>
      </c>
    </row>
    <row r="273" spans="4:16">
      <c r="D273" s="13" t="s">
        <v>236</v>
      </c>
      <c r="E273" s="12" t="s">
        <v>376</v>
      </c>
      <c r="F273" s="12" t="s">
        <v>657</v>
      </c>
      <c r="G273" s="12" t="s">
        <v>235</v>
      </c>
      <c r="H273" s="14">
        <v>8440452</v>
      </c>
      <c r="I273" s="45">
        <f t="shared" si="16"/>
        <v>42.816699999999997</v>
      </c>
      <c r="J273" s="45">
        <f t="shared" si="16"/>
        <v>-70.819999999999993</v>
      </c>
      <c r="K273" s="12" t="s">
        <v>67</v>
      </c>
      <c r="O273" s="12">
        <v>42.816699999999997</v>
      </c>
      <c r="P273" s="12">
        <v>-70.819999999999993</v>
      </c>
    </row>
    <row r="274" spans="4:16">
      <c r="D274" s="13" t="s">
        <v>271</v>
      </c>
      <c r="E274" s="12" t="s">
        <v>376</v>
      </c>
      <c r="F274" s="12" t="s">
        <v>627</v>
      </c>
      <c r="G274" s="12" t="s">
        <v>269</v>
      </c>
      <c r="H274" s="14">
        <v>8446493</v>
      </c>
      <c r="I274" s="45">
        <f t="shared" si="16"/>
        <v>41.96</v>
      </c>
      <c r="J274" s="45">
        <f t="shared" si="16"/>
        <v>-70.661699999999996</v>
      </c>
      <c r="K274" s="12" t="s">
        <v>67</v>
      </c>
      <c r="O274" s="12">
        <v>41.96</v>
      </c>
      <c r="P274" s="12">
        <v>-70.661699999999996</v>
      </c>
    </row>
    <row r="275" spans="4:16">
      <c r="D275" s="13" t="s">
        <v>292</v>
      </c>
      <c r="E275" s="12" t="s">
        <v>376</v>
      </c>
      <c r="F275" s="12" t="s">
        <v>596</v>
      </c>
      <c r="G275" s="12" t="s">
        <v>285</v>
      </c>
      <c r="H275" s="14">
        <v>8447742</v>
      </c>
      <c r="I275" s="45">
        <f t="shared" si="16"/>
        <v>41.5867</v>
      </c>
      <c r="J275" s="45">
        <f t="shared" si="16"/>
        <v>-70.463300000000004</v>
      </c>
      <c r="K275" s="12" t="s">
        <v>59</v>
      </c>
      <c r="O275" s="12">
        <v>41.5867</v>
      </c>
      <c r="P275" s="12">
        <v>-70.463300000000004</v>
      </c>
    </row>
    <row r="276" spans="4:16">
      <c r="D276" s="13" t="s">
        <v>279</v>
      </c>
      <c r="E276" s="12" t="s">
        <v>376</v>
      </c>
      <c r="F276" s="12" t="s">
        <v>629</v>
      </c>
      <c r="G276" s="12" t="s">
        <v>269</v>
      </c>
      <c r="H276" s="14">
        <v>8446121</v>
      </c>
      <c r="I276" s="45">
        <f t="shared" si="16"/>
        <v>42.049599999999998</v>
      </c>
      <c r="J276" s="45">
        <f t="shared" si="16"/>
        <v>-70.182199999999995</v>
      </c>
      <c r="K276" s="12" t="s">
        <v>67</v>
      </c>
      <c r="O276" s="12">
        <v>42.049599999999998</v>
      </c>
      <c r="P276" s="12">
        <v>-70.182199999999995</v>
      </c>
    </row>
    <row r="277" spans="4:16">
      <c r="D277" s="13" t="s">
        <v>312</v>
      </c>
      <c r="E277" s="12" t="s">
        <v>376</v>
      </c>
      <c r="F277" s="12" t="s">
        <v>585</v>
      </c>
      <c r="G277" s="12" t="s">
        <v>308</v>
      </c>
      <c r="H277" s="14">
        <v>8448251</v>
      </c>
      <c r="I277" s="45">
        <f t="shared" si="16"/>
        <v>41.448300000000003</v>
      </c>
      <c r="J277" s="45">
        <f t="shared" si="16"/>
        <v>-70.856700000000004</v>
      </c>
      <c r="K277" s="12" t="s">
        <v>59</v>
      </c>
      <c r="O277" s="12">
        <v>41.448300000000003</v>
      </c>
      <c r="P277" s="12">
        <v>-70.856700000000004</v>
      </c>
    </row>
    <row r="278" spans="4:16">
      <c r="D278" s="13" t="s">
        <v>240</v>
      </c>
      <c r="E278" s="12" t="s">
        <v>376</v>
      </c>
      <c r="F278" s="12" t="s">
        <v>655</v>
      </c>
      <c r="G278" s="12" t="s">
        <v>235</v>
      </c>
      <c r="H278" s="14">
        <v>8440889</v>
      </c>
      <c r="I278" s="45">
        <f t="shared" si="16"/>
        <v>42.763300000000001</v>
      </c>
      <c r="J278" s="45">
        <f t="shared" si="16"/>
        <v>-71.076700000000002</v>
      </c>
      <c r="K278" s="12" t="s">
        <v>67</v>
      </c>
      <c r="O278" s="12">
        <v>42.763300000000001</v>
      </c>
      <c r="P278" s="12">
        <v>-71.076700000000002</v>
      </c>
    </row>
    <row r="279" spans="4:16">
      <c r="D279" s="13" t="s">
        <v>244</v>
      </c>
      <c r="E279" s="12" t="s">
        <v>376</v>
      </c>
      <c r="F279" s="12" t="s">
        <v>653</v>
      </c>
      <c r="G279" s="12" t="s">
        <v>235</v>
      </c>
      <c r="H279" s="14">
        <v>8441551</v>
      </c>
      <c r="I279" s="45">
        <f t="shared" si="16"/>
        <v>42.658299999999997</v>
      </c>
      <c r="J279" s="45">
        <f t="shared" si="16"/>
        <v>-70.614999999999995</v>
      </c>
      <c r="K279" s="12" t="s">
        <v>67</v>
      </c>
      <c r="O279" s="12">
        <v>42.658299999999997</v>
      </c>
      <c r="P279" s="12">
        <v>-70.614999999999995</v>
      </c>
    </row>
    <row r="280" spans="4:16">
      <c r="D280" s="13" t="s">
        <v>327</v>
      </c>
      <c r="E280" s="12" t="s">
        <v>376</v>
      </c>
      <c r="F280" s="12" t="s">
        <v>594</v>
      </c>
      <c r="G280" s="12" t="s">
        <v>314</v>
      </c>
      <c r="H280" s="14">
        <v>8447842</v>
      </c>
      <c r="I280" s="45">
        <f t="shared" si="16"/>
        <v>41.5383</v>
      </c>
      <c r="J280" s="45">
        <f t="shared" si="16"/>
        <v>-70.928299999999993</v>
      </c>
      <c r="K280" s="12" t="s">
        <v>67</v>
      </c>
      <c r="O280" s="12">
        <v>41.5383</v>
      </c>
      <c r="P280" s="12">
        <v>-70.928299999999993</v>
      </c>
    </row>
    <row r="281" spans="4:16">
      <c r="D281" s="13" t="s">
        <v>273</v>
      </c>
      <c r="E281" s="12" t="s">
        <v>376</v>
      </c>
      <c r="F281" s="12" t="s">
        <v>625</v>
      </c>
      <c r="G281" s="12" t="s">
        <v>269</v>
      </c>
      <c r="H281" s="14">
        <v>8447173</v>
      </c>
      <c r="I281" s="45">
        <f t="shared" si="16"/>
        <v>41.774999999999999</v>
      </c>
      <c r="J281" s="45">
        <f t="shared" si="16"/>
        <v>-70.534999999999997</v>
      </c>
      <c r="K281" s="12" t="s">
        <v>67</v>
      </c>
      <c r="O281" s="12">
        <v>41.774999999999999</v>
      </c>
      <c r="P281" s="12">
        <v>-70.534999999999997</v>
      </c>
    </row>
    <row r="282" spans="4:16">
      <c r="D282" s="13" t="s">
        <v>246</v>
      </c>
      <c r="E282" s="12" t="s">
        <v>376</v>
      </c>
      <c r="F282" s="12" t="s">
        <v>649</v>
      </c>
      <c r="G282" s="12" t="s">
        <v>235</v>
      </c>
      <c r="H282" s="14">
        <v>8442645</v>
      </c>
      <c r="I282" s="45">
        <f t="shared" si="16"/>
        <v>42.523299999999999</v>
      </c>
      <c r="J282" s="45">
        <f t="shared" si="16"/>
        <v>-70.8767</v>
      </c>
      <c r="K282" s="12" t="s">
        <v>67</v>
      </c>
      <c r="O282" s="12">
        <v>42.523299999999999</v>
      </c>
      <c r="P282" s="12">
        <v>-70.8767</v>
      </c>
    </row>
    <row r="283" spans="4:16">
      <c r="D283" s="13" t="s">
        <v>238</v>
      </c>
      <c r="E283" s="12" t="s">
        <v>376</v>
      </c>
      <c r="F283" s="12" t="s">
        <v>659</v>
      </c>
      <c r="G283" s="12" t="s">
        <v>235</v>
      </c>
      <c r="H283" s="14">
        <v>8440273</v>
      </c>
      <c r="I283" s="45">
        <f t="shared" si="16"/>
        <v>42.838299999999997</v>
      </c>
      <c r="J283" s="45">
        <f t="shared" si="16"/>
        <v>-70.908299999999997</v>
      </c>
      <c r="K283" s="12" t="s">
        <v>67</v>
      </c>
      <c r="O283" s="12">
        <v>42.838299999999997</v>
      </c>
      <c r="P283" s="12">
        <v>-70.908299999999997</v>
      </c>
    </row>
    <row r="284" spans="4:16">
      <c r="D284" s="13" t="s">
        <v>272</v>
      </c>
      <c r="E284" s="12" t="s">
        <v>376</v>
      </c>
      <c r="F284" s="12" t="s">
        <v>624</v>
      </c>
      <c r="G284" s="12" t="s">
        <v>269</v>
      </c>
      <c r="H284" s="14">
        <v>8447180</v>
      </c>
      <c r="I284" s="45">
        <f t="shared" si="16"/>
        <v>41.771700000000003</v>
      </c>
      <c r="J284" s="45">
        <f t="shared" si="16"/>
        <v>-70.506699999999995</v>
      </c>
      <c r="K284" s="12" t="s">
        <v>59</v>
      </c>
      <c r="O284" s="12">
        <v>41.771700000000003</v>
      </c>
      <c r="P284" s="12">
        <v>-70.506699999999995</v>
      </c>
    </row>
    <row r="285" spans="4:16">
      <c r="D285" s="13" t="s">
        <v>286</v>
      </c>
      <c r="E285" s="12" t="s">
        <v>376</v>
      </c>
      <c r="F285" s="12" t="s">
        <v>607</v>
      </c>
      <c r="G285" s="12" t="s">
        <v>285</v>
      </c>
      <c r="H285" s="14">
        <v>8447495</v>
      </c>
      <c r="I285" s="45">
        <f t="shared" si="16"/>
        <v>41.668300000000002</v>
      </c>
      <c r="J285" s="45">
        <f t="shared" si="16"/>
        <v>-70.056700000000006</v>
      </c>
      <c r="K285" s="12" t="s">
        <v>67</v>
      </c>
      <c r="O285" s="12">
        <v>41.668300000000002</v>
      </c>
      <c r="P285" s="12">
        <v>-70.056700000000006</v>
      </c>
    </row>
    <row r="286" spans="4:16">
      <c r="D286" s="13" t="s">
        <v>266</v>
      </c>
      <c r="E286" s="12" t="s">
        <v>376</v>
      </c>
      <c r="F286" s="12" t="s">
        <v>632</v>
      </c>
      <c r="G286" s="12" t="s">
        <v>264</v>
      </c>
      <c r="H286" s="14">
        <v>8445138</v>
      </c>
      <c r="I286" s="45">
        <f t="shared" si="16"/>
        <v>42.201700000000002</v>
      </c>
      <c r="J286" s="45">
        <f t="shared" si="16"/>
        <v>-70.726699999999994</v>
      </c>
      <c r="K286" s="12" t="s">
        <v>67</v>
      </c>
      <c r="O286" s="12">
        <v>42.201700000000002</v>
      </c>
      <c r="P286" s="12">
        <v>-70.726699999999994</v>
      </c>
    </row>
    <row r="287" spans="4:16">
      <c r="D287" s="13" t="s">
        <v>277</v>
      </c>
      <c r="E287" s="12" t="s">
        <v>376</v>
      </c>
      <c r="F287" s="12" t="s">
        <v>622</v>
      </c>
      <c r="G287" s="12" t="s">
        <v>269</v>
      </c>
      <c r="H287" s="14">
        <v>8447241</v>
      </c>
      <c r="I287" s="45">
        <f t="shared" si="16"/>
        <v>41.7517</v>
      </c>
      <c r="J287" s="45">
        <f t="shared" si="16"/>
        <v>-70.155000000000001</v>
      </c>
      <c r="K287" s="12" t="s">
        <v>67</v>
      </c>
      <c r="O287" s="12">
        <v>41.7517</v>
      </c>
      <c r="P287" s="12">
        <v>-70.155000000000001</v>
      </c>
    </row>
    <row r="288" spans="4:16">
      <c r="D288" s="13" t="s">
        <v>289</v>
      </c>
      <c r="E288" s="12" t="s">
        <v>376</v>
      </c>
      <c r="F288" s="12" t="s">
        <v>606</v>
      </c>
      <c r="G288" s="12" t="s">
        <v>285</v>
      </c>
      <c r="H288" s="14">
        <v>8447504</v>
      </c>
      <c r="I288" s="45">
        <f t="shared" si="16"/>
        <v>41.664999999999999</v>
      </c>
      <c r="J288" s="45">
        <f t="shared" si="16"/>
        <v>-70.183300000000003</v>
      </c>
      <c r="K288" s="12" t="s">
        <v>59</v>
      </c>
      <c r="O288" s="12">
        <v>41.664999999999999</v>
      </c>
      <c r="P288" s="12">
        <v>-70.183300000000003</v>
      </c>
    </row>
    <row r="289" spans="4:16">
      <c r="D289" s="13" t="s">
        <v>301</v>
      </c>
      <c r="E289" s="12" t="s">
        <v>376</v>
      </c>
      <c r="F289" s="12" t="s">
        <v>577</v>
      </c>
      <c r="G289" s="12" t="s">
        <v>299</v>
      </c>
      <c r="H289" s="14">
        <v>8448942</v>
      </c>
      <c r="I289" s="45">
        <f t="shared" si="16"/>
        <v>41.311700000000002</v>
      </c>
      <c r="J289" s="45">
        <f t="shared" si="16"/>
        <v>-70.768299999999996</v>
      </c>
      <c r="K289" s="12" t="s">
        <v>59</v>
      </c>
      <c r="O289" s="12">
        <v>41.311700000000002</v>
      </c>
      <c r="P289" s="12">
        <v>-70.768299999999996</v>
      </c>
    </row>
    <row r="290" spans="4:16">
      <c r="D290" s="13" t="s">
        <v>311</v>
      </c>
      <c r="E290" s="12" t="s">
        <v>376</v>
      </c>
      <c r="F290" s="12" t="s">
        <v>590</v>
      </c>
      <c r="G290" s="12" t="s">
        <v>308</v>
      </c>
      <c r="H290" s="14">
        <v>8447941</v>
      </c>
      <c r="I290" s="45">
        <f t="shared" si="16"/>
        <v>41.52</v>
      </c>
      <c r="J290" s="45">
        <f t="shared" si="16"/>
        <v>-70.708299999999994</v>
      </c>
      <c r="K290" s="12" t="s">
        <v>59</v>
      </c>
      <c r="O290" s="12">
        <v>41.52</v>
      </c>
      <c r="P290" s="12">
        <v>-70.708299999999994</v>
      </c>
    </row>
    <row r="291" spans="4:16">
      <c r="D291" s="13" t="s">
        <v>305</v>
      </c>
      <c r="E291" s="12" t="s">
        <v>376</v>
      </c>
      <c r="F291" s="12" t="s">
        <v>588</v>
      </c>
      <c r="G291" s="12" t="s">
        <v>299</v>
      </c>
      <c r="H291" s="14">
        <v>8448157</v>
      </c>
      <c r="I291" s="45">
        <f t="shared" si="16"/>
        <v>41.458300000000001</v>
      </c>
      <c r="J291" s="45">
        <f t="shared" si="16"/>
        <v>-70.599999999999994</v>
      </c>
      <c r="K291" s="12" t="s">
        <v>67</v>
      </c>
      <c r="O291" s="12">
        <v>41.458300000000001</v>
      </c>
      <c r="P291" s="12">
        <v>-70.599999999999994</v>
      </c>
    </row>
    <row r="292" spans="4:16">
      <c r="D292" s="13" t="s">
        <v>300</v>
      </c>
      <c r="E292" s="12" t="s">
        <v>376</v>
      </c>
      <c r="F292" s="12" t="s">
        <v>580</v>
      </c>
      <c r="G292" s="12" t="s">
        <v>299</v>
      </c>
      <c r="H292" s="14">
        <v>8448683</v>
      </c>
      <c r="I292" s="45">
        <f t="shared" si="16"/>
        <v>41.363300000000002</v>
      </c>
      <c r="J292" s="45">
        <f t="shared" si="16"/>
        <v>-70.45</v>
      </c>
      <c r="K292" s="12" t="s">
        <v>59</v>
      </c>
      <c r="O292" s="12">
        <v>41.363300000000002</v>
      </c>
      <c r="P292" s="12">
        <v>-70.45</v>
      </c>
    </row>
    <row r="293" spans="4:16">
      <c r="D293" s="13" t="s">
        <v>278</v>
      </c>
      <c r="E293" s="12" t="s">
        <v>376</v>
      </c>
      <c r="F293" s="12" t="s">
        <v>626</v>
      </c>
      <c r="G293" s="12" t="s">
        <v>269</v>
      </c>
      <c r="H293" s="14">
        <v>8446613</v>
      </c>
      <c r="I293" s="45">
        <f t="shared" si="16"/>
        <v>41.93</v>
      </c>
      <c r="J293" s="45">
        <f t="shared" si="16"/>
        <v>-70.041700000000006</v>
      </c>
      <c r="K293" s="12" t="s">
        <v>59</v>
      </c>
      <c r="O293" s="12">
        <v>41.93</v>
      </c>
      <c r="P293" s="12">
        <v>-70.041700000000006</v>
      </c>
    </row>
    <row r="294" spans="4:16">
      <c r="D294" s="13" t="s">
        <v>329</v>
      </c>
      <c r="E294" s="12" t="s">
        <v>376</v>
      </c>
      <c r="F294" s="12" t="s">
        <v>589</v>
      </c>
      <c r="G294" s="12" t="s">
        <v>328</v>
      </c>
      <c r="H294" s="14">
        <v>8447975</v>
      </c>
      <c r="I294" s="45">
        <f t="shared" si="16"/>
        <v>41.508299999999998</v>
      </c>
      <c r="J294" s="45">
        <f t="shared" si="16"/>
        <v>-71.093299999999999</v>
      </c>
      <c r="K294" s="12" t="s">
        <v>59</v>
      </c>
      <c r="O294" s="12">
        <v>41.508299999999998</v>
      </c>
      <c r="P294" s="12">
        <v>-71.093299999999999</v>
      </c>
    </row>
    <row r="295" spans="4:16">
      <c r="D295" s="13" t="s">
        <v>259</v>
      </c>
      <c r="E295" s="12" t="s">
        <v>376</v>
      </c>
      <c r="F295" s="12" t="s">
        <v>633</v>
      </c>
      <c r="G295" s="12" t="s">
        <v>257</v>
      </c>
      <c r="H295" s="14">
        <v>8444788</v>
      </c>
      <c r="I295" s="45">
        <f t="shared" si="16"/>
        <v>42.2483</v>
      </c>
      <c r="J295" s="45">
        <f t="shared" si="16"/>
        <v>-70.966700000000003</v>
      </c>
      <c r="K295" s="12" t="s">
        <v>67</v>
      </c>
      <c r="O295" s="12">
        <v>42.2483</v>
      </c>
      <c r="P295" s="12">
        <v>-70.966700000000003</v>
      </c>
    </row>
    <row r="296" spans="4:16">
      <c r="D296" s="13" t="s">
        <v>310</v>
      </c>
      <c r="E296" s="12" t="s">
        <v>376</v>
      </c>
      <c r="F296" s="12" t="s">
        <v>592</v>
      </c>
      <c r="G296" s="12" t="s">
        <v>308</v>
      </c>
      <c r="H296" s="14">
        <v>8447930</v>
      </c>
      <c r="I296" s="45">
        <f t="shared" si="16"/>
        <v>41.523299999999999</v>
      </c>
      <c r="J296" s="45">
        <f t="shared" si="16"/>
        <v>-70.671700000000001</v>
      </c>
      <c r="K296" s="12" t="s">
        <v>67</v>
      </c>
      <c r="O296" s="12">
        <v>41.523299999999999</v>
      </c>
      <c r="P296" s="12">
        <v>-70.671700000000001</v>
      </c>
    </row>
    <row r="297" spans="4:16">
      <c r="D297" s="13" t="s">
        <v>287</v>
      </c>
      <c r="E297" s="12" t="s">
        <v>376</v>
      </c>
      <c r="F297" s="12" t="s">
        <v>604</v>
      </c>
      <c r="G297" s="12" t="s">
        <v>285</v>
      </c>
      <c r="H297" s="14">
        <v>8447506</v>
      </c>
      <c r="I297" s="45">
        <f t="shared" si="16"/>
        <v>41.664999999999999</v>
      </c>
      <c r="J297" s="45">
        <f t="shared" si="16"/>
        <v>-70.064999999999998</v>
      </c>
      <c r="K297" s="12" t="s">
        <v>59</v>
      </c>
      <c r="O297" s="12">
        <v>41.664999999999999</v>
      </c>
      <c r="P297" s="12">
        <v>-70.064999999999998</v>
      </c>
    </row>
    <row r="298" spans="4:16">
      <c r="D298" s="13" t="s">
        <v>193</v>
      </c>
      <c r="E298" s="12" t="s">
        <v>378</v>
      </c>
      <c r="F298" s="12" t="s">
        <v>417</v>
      </c>
      <c r="G298" s="12" t="s">
        <v>176</v>
      </c>
      <c r="H298" s="14">
        <v>8518995</v>
      </c>
      <c r="I298" s="45">
        <f t="shared" si="16"/>
        <v>42.65</v>
      </c>
      <c r="J298" s="45">
        <f t="shared" si="16"/>
        <v>-73.746700000000004</v>
      </c>
      <c r="K298" s="12" t="s">
        <v>67</v>
      </c>
      <c r="O298" s="12">
        <v>42.65</v>
      </c>
      <c r="P298" s="12">
        <v>-73.746700000000004</v>
      </c>
    </row>
    <row r="299" spans="4:16">
      <c r="D299" s="13" t="s">
        <v>181</v>
      </c>
      <c r="E299" s="12" t="s">
        <v>378</v>
      </c>
      <c r="F299" s="12" t="s">
        <v>409</v>
      </c>
      <c r="G299" s="12" t="s">
        <v>176</v>
      </c>
      <c r="H299" s="14">
        <v>8530095</v>
      </c>
      <c r="I299" s="45">
        <f t="shared" si="16"/>
        <v>40.945</v>
      </c>
      <c r="J299" s="45">
        <f t="shared" si="16"/>
        <v>-73.918300000000002</v>
      </c>
      <c r="K299" s="12" t="s">
        <v>59</v>
      </c>
      <c r="O299" s="12">
        <v>40.945</v>
      </c>
      <c r="P299" s="12">
        <v>-73.918300000000002</v>
      </c>
    </row>
    <row r="300" spans="4:16">
      <c r="D300" s="13" t="s">
        <v>145</v>
      </c>
      <c r="E300" s="12" t="s">
        <v>378</v>
      </c>
      <c r="F300" s="12" t="s">
        <v>464</v>
      </c>
      <c r="G300" s="12" t="s">
        <v>134</v>
      </c>
      <c r="H300" s="14">
        <v>8515864</v>
      </c>
      <c r="I300" s="45">
        <f t="shared" si="16"/>
        <v>40.655000000000001</v>
      </c>
      <c r="J300" s="45">
        <f t="shared" si="16"/>
        <v>-73.418300000000002</v>
      </c>
      <c r="K300" s="12" t="s">
        <v>59</v>
      </c>
      <c r="O300" s="12">
        <v>40.655000000000001</v>
      </c>
      <c r="P300" s="12">
        <v>-73.418300000000002</v>
      </c>
    </row>
    <row r="301" spans="4:16">
      <c r="D301" s="13" t="s">
        <v>207</v>
      </c>
      <c r="E301" s="12" t="s">
        <v>378</v>
      </c>
      <c r="F301" s="12" t="s">
        <v>398</v>
      </c>
      <c r="G301" s="12" t="s">
        <v>205</v>
      </c>
      <c r="H301" s="14">
        <v>8530696</v>
      </c>
      <c r="I301" s="45">
        <f t="shared" si="16"/>
        <v>40.7517</v>
      </c>
      <c r="J301" s="45">
        <f t="shared" si="16"/>
        <v>-74.096699999999998</v>
      </c>
      <c r="K301" s="12" t="s">
        <v>59</v>
      </c>
      <c r="O301" s="12">
        <v>40.7517</v>
      </c>
      <c r="P301" s="12">
        <v>-74.096699999999998</v>
      </c>
    </row>
    <row r="302" spans="4:16">
      <c r="D302" s="13" t="s">
        <v>143</v>
      </c>
      <c r="E302" s="12" t="s">
        <v>378</v>
      </c>
      <c r="F302" s="12" t="s">
        <v>468</v>
      </c>
      <c r="G302" s="12" t="s">
        <v>134</v>
      </c>
      <c r="H302" s="14">
        <v>8515421</v>
      </c>
      <c r="I302" s="45">
        <f t="shared" ref="I302:J365" si="17">--O302</f>
        <v>40.685000000000002</v>
      </c>
      <c r="J302" s="45">
        <f t="shared" si="17"/>
        <v>-73.314999999999998</v>
      </c>
      <c r="K302" s="12" t="s">
        <v>59</v>
      </c>
      <c r="O302" s="12">
        <v>40.685000000000002</v>
      </c>
      <c r="P302" s="12">
        <v>-73.314999999999998</v>
      </c>
    </row>
    <row r="303" spans="4:16">
      <c r="D303" s="13" t="s">
        <v>160</v>
      </c>
      <c r="E303" s="12" t="s">
        <v>378</v>
      </c>
      <c r="F303" s="12" t="s">
        <v>438</v>
      </c>
      <c r="G303" s="12" t="s">
        <v>158</v>
      </c>
      <c r="H303" s="14">
        <v>8517394</v>
      </c>
      <c r="I303" s="45">
        <f t="shared" si="17"/>
        <v>40.578299999999999</v>
      </c>
      <c r="J303" s="45">
        <f t="shared" si="17"/>
        <v>-73.888300000000001</v>
      </c>
      <c r="K303" s="12" t="s">
        <v>59</v>
      </c>
      <c r="O303" s="12">
        <v>40.578299999999999</v>
      </c>
      <c r="P303" s="12">
        <v>-73.888300000000001</v>
      </c>
    </row>
    <row r="304" spans="4:16">
      <c r="D304" s="13" t="s">
        <v>141</v>
      </c>
      <c r="E304" s="12" t="s">
        <v>378</v>
      </c>
      <c r="F304" s="12" t="s">
        <v>472</v>
      </c>
      <c r="G304" s="12" t="s">
        <v>134</v>
      </c>
      <c r="H304" s="14">
        <v>8515102</v>
      </c>
      <c r="I304" s="45">
        <f t="shared" si="17"/>
        <v>40.716700000000003</v>
      </c>
      <c r="J304" s="45">
        <f t="shared" si="17"/>
        <v>-73.239999999999995</v>
      </c>
      <c r="K304" s="12" t="s">
        <v>59</v>
      </c>
      <c r="O304" s="12">
        <v>40.716700000000003</v>
      </c>
      <c r="P304" s="12">
        <v>-73.239999999999995</v>
      </c>
    </row>
    <row r="305" spans="4:16">
      <c r="D305" s="13" t="s">
        <v>100</v>
      </c>
      <c r="E305" s="12" t="s">
        <v>378</v>
      </c>
      <c r="F305" s="12" t="s">
        <v>455</v>
      </c>
      <c r="G305" s="12" t="s">
        <v>98</v>
      </c>
      <c r="H305" s="14">
        <v>8516299</v>
      </c>
      <c r="I305" s="45">
        <f t="shared" si="17"/>
        <v>40.903300000000002</v>
      </c>
      <c r="J305" s="45">
        <f t="shared" si="17"/>
        <v>-73.55</v>
      </c>
      <c r="K305" s="12" t="s">
        <v>67</v>
      </c>
      <c r="O305" s="12">
        <v>40.903300000000002</v>
      </c>
      <c r="P305" s="12">
        <v>-73.55</v>
      </c>
    </row>
    <row r="306" spans="4:16">
      <c r="D306" s="13" t="s">
        <v>161</v>
      </c>
      <c r="E306" s="12" t="s">
        <v>378</v>
      </c>
      <c r="F306" s="12" t="s">
        <v>441</v>
      </c>
      <c r="G306" s="12" t="s">
        <v>158</v>
      </c>
      <c r="H306" s="14">
        <v>8517137</v>
      </c>
      <c r="I306" s="45">
        <f t="shared" si="17"/>
        <v>40.588299999999997</v>
      </c>
      <c r="J306" s="45">
        <f t="shared" si="17"/>
        <v>-73.819999999999993</v>
      </c>
      <c r="K306" s="12" t="s">
        <v>59</v>
      </c>
      <c r="O306" s="12">
        <v>40.588299999999997</v>
      </c>
      <c r="P306" s="12">
        <v>-73.819999999999993</v>
      </c>
    </row>
    <row r="307" spans="4:16">
      <c r="D307" s="13" t="s">
        <v>203</v>
      </c>
      <c r="E307" s="12" t="s">
        <v>378</v>
      </c>
      <c r="F307" s="12" t="s">
        <v>400</v>
      </c>
      <c r="G307" s="12" t="s">
        <v>201</v>
      </c>
      <c r="H307" s="14">
        <v>8530591</v>
      </c>
      <c r="I307" s="45">
        <f t="shared" si="17"/>
        <v>40.786700000000003</v>
      </c>
      <c r="J307" s="45">
        <f t="shared" si="17"/>
        <v>-74.146699999999996</v>
      </c>
      <c r="K307" s="12" t="s">
        <v>59</v>
      </c>
      <c r="O307" s="12">
        <v>40.786700000000003</v>
      </c>
      <c r="P307" s="12">
        <v>-74.146699999999996</v>
      </c>
    </row>
    <row r="308" spans="4:16">
      <c r="D308" s="13" t="s">
        <v>152</v>
      </c>
      <c r="E308" s="12" t="s">
        <v>378</v>
      </c>
      <c r="F308" s="12" t="s">
        <v>458</v>
      </c>
      <c r="G308" s="12" t="s">
        <v>148</v>
      </c>
      <c r="H308" s="14">
        <v>8516211</v>
      </c>
      <c r="I308" s="45">
        <f t="shared" si="17"/>
        <v>40.6633</v>
      </c>
      <c r="J308" s="45">
        <f t="shared" si="17"/>
        <v>-73.52</v>
      </c>
      <c r="K308" s="12" t="s">
        <v>59</v>
      </c>
      <c r="O308" s="12">
        <v>40.6633</v>
      </c>
      <c r="P308" s="12">
        <v>-73.52</v>
      </c>
    </row>
    <row r="309" spans="4:16">
      <c r="D309" s="13" t="s">
        <v>198</v>
      </c>
      <c r="E309" s="12" t="s">
        <v>378</v>
      </c>
      <c r="F309" s="12" t="s">
        <v>412</v>
      </c>
      <c r="G309" s="12" t="s">
        <v>196</v>
      </c>
      <c r="H309" s="14">
        <v>8519483</v>
      </c>
      <c r="I309" s="45">
        <f t="shared" si="17"/>
        <v>40.636699999999998</v>
      </c>
      <c r="J309" s="45">
        <f t="shared" si="17"/>
        <v>-74.1417</v>
      </c>
      <c r="K309" s="12" t="s">
        <v>67</v>
      </c>
      <c r="O309" s="12">
        <v>40.636699999999998</v>
      </c>
      <c r="P309" s="12">
        <v>-74.1417</v>
      </c>
    </row>
    <row r="310" spans="4:16">
      <c r="D310" s="13" t="s">
        <v>146</v>
      </c>
      <c r="E310" s="12" t="s">
        <v>378</v>
      </c>
      <c r="F310" s="12" t="s">
        <v>462</v>
      </c>
      <c r="G310" s="12" t="s">
        <v>134</v>
      </c>
      <c r="H310" s="14">
        <v>8516055</v>
      </c>
      <c r="I310" s="45">
        <f t="shared" si="17"/>
        <v>40.666699999999999</v>
      </c>
      <c r="J310" s="45">
        <f t="shared" si="17"/>
        <v>-73.468299999999999</v>
      </c>
      <c r="K310" s="12" t="s">
        <v>59</v>
      </c>
      <c r="O310" s="12">
        <v>40.666699999999999</v>
      </c>
      <c r="P310" s="12">
        <v>-73.468299999999999</v>
      </c>
    </row>
    <row r="311" spans="4:16">
      <c r="D311" s="13" t="s">
        <v>166</v>
      </c>
      <c r="E311" s="12" t="s">
        <v>378</v>
      </c>
      <c r="F311" s="12" t="s">
        <v>439</v>
      </c>
      <c r="G311" s="12" t="s">
        <v>158</v>
      </c>
      <c r="H311" s="14">
        <v>8517381</v>
      </c>
      <c r="I311" s="45">
        <f t="shared" si="17"/>
        <v>40.630000000000003</v>
      </c>
      <c r="J311" s="45">
        <f t="shared" si="17"/>
        <v>-73.885000000000005</v>
      </c>
      <c r="K311" s="12" t="s">
        <v>59</v>
      </c>
      <c r="O311" s="12">
        <v>40.630000000000003</v>
      </c>
      <c r="P311" s="12">
        <v>-73.885000000000005</v>
      </c>
    </row>
    <row r="312" spans="4:16">
      <c r="D312" s="13" t="s">
        <v>209</v>
      </c>
      <c r="E312" s="12" t="s">
        <v>378</v>
      </c>
      <c r="F312" s="12" t="s">
        <v>403</v>
      </c>
      <c r="G312" s="12" t="s">
        <v>205</v>
      </c>
      <c r="H312" s="14">
        <v>8530528</v>
      </c>
      <c r="I312" s="45">
        <f t="shared" si="17"/>
        <v>40.806699999999999</v>
      </c>
      <c r="J312" s="45">
        <f t="shared" si="17"/>
        <v>-74.06</v>
      </c>
      <c r="K312" s="12" t="s">
        <v>59</v>
      </c>
      <c r="O312" s="12">
        <v>40.806699999999999</v>
      </c>
      <c r="P312" s="12">
        <v>-74.06</v>
      </c>
    </row>
    <row r="313" spans="4:16">
      <c r="D313" s="13" t="s">
        <v>219</v>
      </c>
      <c r="E313" s="12" t="s">
        <v>378</v>
      </c>
      <c r="F313" s="12" t="s">
        <v>391</v>
      </c>
      <c r="G313" s="12" t="s">
        <v>214</v>
      </c>
      <c r="H313" s="14">
        <v>8531095</v>
      </c>
      <c r="I313" s="45">
        <f t="shared" si="17"/>
        <v>40.5867</v>
      </c>
      <c r="J313" s="45">
        <f t="shared" si="17"/>
        <v>-74.209999999999994</v>
      </c>
      <c r="K313" s="12" t="s">
        <v>59</v>
      </c>
      <c r="O313" s="12">
        <v>40.5867</v>
      </c>
      <c r="P313" s="12">
        <v>-74.209999999999994</v>
      </c>
    </row>
    <row r="314" spans="4:16">
      <c r="D314" s="13" t="s">
        <v>192</v>
      </c>
      <c r="E314" s="12" t="s">
        <v>378</v>
      </c>
      <c r="F314" s="12" t="s">
        <v>419</v>
      </c>
      <c r="G314" s="12" t="s">
        <v>176</v>
      </c>
      <c r="H314" s="14">
        <v>8518989</v>
      </c>
      <c r="I314" s="45">
        <f t="shared" si="17"/>
        <v>42.533299999999997</v>
      </c>
      <c r="J314" s="45">
        <f t="shared" si="17"/>
        <v>-73.7667</v>
      </c>
      <c r="K314" s="12" t="s">
        <v>59</v>
      </c>
      <c r="O314" s="12">
        <v>42.533299999999997</v>
      </c>
      <c r="P314" s="12">
        <v>-73.7667</v>
      </c>
    </row>
    <row r="315" spans="4:16">
      <c r="D315" s="13" t="s">
        <v>107</v>
      </c>
      <c r="E315" s="12" t="s">
        <v>378</v>
      </c>
      <c r="F315" s="12" t="s">
        <v>479</v>
      </c>
      <c r="G315" s="12" t="s">
        <v>98</v>
      </c>
      <c r="H315" s="14">
        <v>8514422</v>
      </c>
      <c r="I315" s="45">
        <f t="shared" si="17"/>
        <v>40.965000000000003</v>
      </c>
      <c r="J315" s="45">
        <f t="shared" si="17"/>
        <v>-73.043300000000002</v>
      </c>
      <c r="K315" s="12" t="s">
        <v>67</v>
      </c>
      <c r="O315" s="12">
        <v>40.965000000000003</v>
      </c>
      <c r="P315" s="12">
        <v>-73.043300000000002</v>
      </c>
    </row>
    <row r="316" spans="4:16">
      <c r="D316" s="13" t="s">
        <v>231</v>
      </c>
      <c r="E316" s="12" t="s">
        <v>378</v>
      </c>
      <c r="F316" s="12" t="s">
        <v>389</v>
      </c>
      <c r="G316" s="12" t="s">
        <v>225</v>
      </c>
      <c r="H316" s="14">
        <v>8531223</v>
      </c>
      <c r="I316" s="45">
        <f t="shared" si="17"/>
        <v>40.453299999999999</v>
      </c>
      <c r="J316" s="45">
        <f t="shared" si="17"/>
        <v>-74.273300000000006</v>
      </c>
      <c r="K316" s="12" t="s">
        <v>59</v>
      </c>
      <c r="O316" s="12">
        <v>40.453299999999999</v>
      </c>
      <c r="P316" s="12">
        <v>-74.273300000000006</v>
      </c>
    </row>
    <row r="317" spans="4:16">
      <c r="D317" s="13" t="s">
        <v>217</v>
      </c>
      <c r="E317" s="12" t="s">
        <v>378</v>
      </c>
      <c r="F317" s="12" t="s">
        <v>379</v>
      </c>
      <c r="G317" s="12" t="s">
        <v>214</v>
      </c>
      <c r="H317" s="14" t="s">
        <v>218</v>
      </c>
      <c r="I317" s="45">
        <f t="shared" si="17"/>
        <v>40.6</v>
      </c>
      <c r="J317" s="45">
        <f t="shared" si="17"/>
        <v>-74.2</v>
      </c>
      <c r="K317" s="12" t="s">
        <v>59</v>
      </c>
      <c r="O317" s="12">
        <v>40.6</v>
      </c>
      <c r="P317" s="12">
        <v>-74.2</v>
      </c>
    </row>
    <row r="318" spans="4:16">
      <c r="D318" s="13" t="s">
        <v>101</v>
      </c>
      <c r="E318" s="12" t="s">
        <v>378</v>
      </c>
      <c r="F318" s="12" t="s">
        <v>461</v>
      </c>
      <c r="G318" s="12" t="s">
        <v>98</v>
      </c>
      <c r="H318" s="14">
        <v>8516061</v>
      </c>
      <c r="I318" s="45">
        <f t="shared" si="17"/>
        <v>40.8733</v>
      </c>
      <c r="J318" s="45">
        <f t="shared" si="17"/>
        <v>-73.47</v>
      </c>
      <c r="K318" s="12" t="s">
        <v>67</v>
      </c>
      <c r="O318" s="12">
        <v>40.8733</v>
      </c>
      <c r="P318" s="12">
        <v>-73.47</v>
      </c>
    </row>
    <row r="319" spans="4:16">
      <c r="D319" s="13" t="s">
        <v>169</v>
      </c>
      <c r="E319" s="12" t="s">
        <v>378</v>
      </c>
      <c r="F319" s="12" t="s">
        <v>435</v>
      </c>
      <c r="G319" s="12" t="s">
        <v>168</v>
      </c>
      <c r="H319" s="14">
        <v>8517741</v>
      </c>
      <c r="I319" s="45">
        <f t="shared" si="17"/>
        <v>40.57</v>
      </c>
      <c r="J319" s="45">
        <f t="shared" si="17"/>
        <v>-73.9833</v>
      </c>
      <c r="K319" s="12" t="s">
        <v>59</v>
      </c>
      <c r="O319" s="12">
        <v>40.57</v>
      </c>
      <c r="P319" s="12">
        <v>-73.9833</v>
      </c>
    </row>
    <row r="320" spans="4:16">
      <c r="D320" s="13" t="s">
        <v>197</v>
      </c>
      <c r="E320" s="12" t="s">
        <v>378</v>
      </c>
      <c r="F320" s="12" t="s">
        <v>393</v>
      </c>
      <c r="G320" s="12" t="s">
        <v>196</v>
      </c>
      <c r="H320" s="14">
        <v>8530985</v>
      </c>
      <c r="I320" s="45">
        <f t="shared" si="17"/>
        <v>40.655000000000001</v>
      </c>
      <c r="J320" s="45">
        <f t="shared" si="17"/>
        <v>-74.084999999999994</v>
      </c>
      <c r="K320" s="12" t="s">
        <v>59</v>
      </c>
      <c r="O320" s="12">
        <v>40.655000000000001</v>
      </c>
      <c r="P320" s="12">
        <v>-74.084999999999994</v>
      </c>
    </row>
    <row r="321" spans="4:16">
      <c r="D321" s="13" t="s">
        <v>151</v>
      </c>
      <c r="E321" s="12" t="s">
        <v>378</v>
      </c>
      <c r="F321" s="12" t="s">
        <v>457</v>
      </c>
      <c r="G321" s="12" t="s">
        <v>148</v>
      </c>
      <c r="H321" s="14">
        <v>8516221</v>
      </c>
      <c r="I321" s="45">
        <f t="shared" si="17"/>
        <v>40.619999999999997</v>
      </c>
      <c r="J321" s="45">
        <f t="shared" si="17"/>
        <v>-73.523300000000006</v>
      </c>
      <c r="K321" s="12" t="s">
        <v>59</v>
      </c>
      <c r="O321" s="12">
        <v>40.619999999999997</v>
      </c>
      <c r="P321" s="12">
        <v>-73.523300000000006</v>
      </c>
    </row>
    <row r="322" spans="4:16">
      <c r="D322" s="13" t="s">
        <v>149</v>
      </c>
      <c r="E322" s="12" t="s">
        <v>378</v>
      </c>
      <c r="F322" s="12" t="s">
        <v>456</v>
      </c>
      <c r="G322" s="12" t="s">
        <v>148</v>
      </c>
      <c r="H322" s="14">
        <v>8516225</v>
      </c>
      <c r="I322" s="45">
        <f t="shared" si="17"/>
        <v>40.603299999999997</v>
      </c>
      <c r="J322" s="45">
        <f t="shared" si="17"/>
        <v>-73.525000000000006</v>
      </c>
      <c r="K322" s="12" t="s">
        <v>59</v>
      </c>
      <c r="O322" s="12">
        <v>40.603299999999997</v>
      </c>
      <c r="P322" s="12">
        <v>-73.525000000000006</v>
      </c>
    </row>
    <row r="323" spans="4:16">
      <c r="D323" s="13" t="s">
        <v>133</v>
      </c>
      <c r="E323" s="12" t="s">
        <v>378</v>
      </c>
      <c r="F323" s="12" t="s">
        <v>470</v>
      </c>
      <c r="G323" s="12" t="s">
        <v>127</v>
      </c>
      <c r="H323" s="14">
        <v>8515228</v>
      </c>
      <c r="I323" s="45">
        <f t="shared" si="17"/>
        <v>40.633299999999998</v>
      </c>
      <c r="J323" s="45">
        <f t="shared" si="17"/>
        <v>-73.293300000000002</v>
      </c>
      <c r="K323" s="12" t="s">
        <v>59</v>
      </c>
      <c r="O323" s="12">
        <v>40.633299999999998</v>
      </c>
      <c r="P323" s="12">
        <v>-73.293300000000002</v>
      </c>
    </row>
    <row r="324" spans="4:16">
      <c r="D324" s="13" t="s">
        <v>157</v>
      </c>
      <c r="E324" s="12" t="s">
        <v>378</v>
      </c>
      <c r="F324" s="12" t="s">
        <v>447</v>
      </c>
      <c r="G324" s="12" t="s">
        <v>148</v>
      </c>
      <c r="H324" s="14">
        <v>8516881</v>
      </c>
      <c r="I324" s="45">
        <f t="shared" si="17"/>
        <v>40.594999999999999</v>
      </c>
      <c r="J324" s="45">
        <f t="shared" si="17"/>
        <v>-73.743300000000005</v>
      </c>
      <c r="K324" s="12" t="s">
        <v>59</v>
      </c>
      <c r="O324" s="12">
        <v>40.594999999999999</v>
      </c>
      <c r="P324" s="12">
        <v>-73.743300000000005</v>
      </c>
    </row>
    <row r="325" spans="4:16">
      <c r="D325" s="13" t="s">
        <v>204</v>
      </c>
      <c r="E325" s="12" t="s">
        <v>378</v>
      </c>
      <c r="F325" s="12" t="s">
        <v>405</v>
      </c>
      <c r="G325" s="12" t="s">
        <v>201</v>
      </c>
      <c r="H325" s="14">
        <v>8530403</v>
      </c>
      <c r="I325" s="45">
        <f t="shared" si="17"/>
        <v>40.846699999999998</v>
      </c>
      <c r="J325" s="45">
        <f t="shared" si="17"/>
        <v>-74.12</v>
      </c>
      <c r="K325" s="12" t="s">
        <v>59</v>
      </c>
      <c r="O325" s="12">
        <v>40.846699999999998</v>
      </c>
      <c r="P325" s="12">
        <v>-74.12</v>
      </c>
    </row>
    <row r="326" spans="4:16">
      <c r="D326" s="13" t="s">
        <v>102</v>
      </c>
      <c r="E326" s="12" t="s">
        <v>378</v>
      </c>
      <c r="F326" s="12" t="s">
        <v>465</v>
      </c>
      <c r="G326" s="12" t="s">
        <v>98</v>
      </c>
      <c r="H326" s="14">
        <v>8515786</v>
      </c>
      <c r="I326" s="45">
        <f t="shared" si="17"/>
        <v>40.953299999999999</v>
      </c>
      <c r="J326" s="45">
        <f t="shared" si="17"/>
        <v>-73.400000000000006</v>
      </c>
      <c r="K326" s="12" t="s">
        <v>67</v>
      </c>
      <c r="O326" s="12">
        <v>40.953299999999999</v>
      </c>
      <c r="P326" s="12">
        <v>-73.400000000000006</v>
      </c>
    </row>
    <row r="327" spans="4:16">
      <c r="D327" s="13" t="s">
        <v>178</v>
      </c>
      <c r="E327" s="12" t="s">
        <v>378</v>
      </c>
      <c r="F327" s="12" t="s">
        <v>404</v>
      </c>
      <c r="G327" s="12" t="s">
        <v>176</v>
      </c>
      <c r="H327" s="14">
        <v>8530505</v>
      </c>
      <c r="I327" s="45">
        <f t="shared" si="17"/>
        <v>40.813299999999998</v>
      </c>
      <c r="J327" s="45">
        <f t="shared" si="17"/>
        <v>-73.978300000000004</v>
      </c>
      <c r="K327" s="12" t="s">
        <v>59</v>
      </c>
      <c r="O327" s="12">
        <v>40.813299999999998</v>
      </c>
      <c r="P327" s="12">
        <v>-73.978300000000004</v>
      </c>
    </row>
    <row r="328" spans="4:16">
      <c r="D328" s="13" t="s">
        <v>135</v>
      </c>
      <c r="E328" s="12" t="s">
        <v>378</v>
      </c>
      <c r="F328" s="12" t="s">
        <v>471</v>
      </c>
      <c r="G328" s="12" t="s">
        <v>134</v>
      </c>
      <c r="H328" s="14">
        <v>8515186</v>
      </c>
      <c r="I328" s="45">
        <f t="shared" si="17"/>
        <v>40.6267</v>
      </c>
      <c r="J328" s="45">
        <f t="shared" si="17"/>
        <v>-73.260000000000005</v>
      </c>
      <c r="K328" s="12" t="s">
        <v>59</v>
      </c>
      <c r="O328" s="12">
        <v>40.6267</v>
      </c>
      <c r="P328" s="12">
        <v>-73.260000000000005</v>
      </c>
    </row>
    <row r="329" spans="4:16">
      <c r="D329" s="13" t="s">
        <v>136</v>
      </c>
      <c r="E329" s="12" t="s">
        <v>378</v>
      </c>
      <c r="F329" s="12" t="s">
        <v>473</v>
      </c>
      <c r="G329" s="12" t="s">
        <v>134</v>
      </c>
      <c r="H329" s="14">
        <v>8515014</v>
      </c>
      <c r="I329" s="45">
        <f t="shared" si="17"/>
        <v>40.634999999999998</v>
      </c>
      <c r="J329" s="45">
        <f t="shared" si="17"/>
        <v>-73.22</v>
      </c>
      <c r="K329" s="12" t="s">
        <v>59</v>
      </c>
      <c r="O329" s="12">
        <v>40.634999999999998</v>
      </c>
      <c r="P329" s="12">
        <v>-73.22</v>
      </c>
    </row>
    <row r="330" spans="4:16">
      <c r="D330" s="13" t="s">
        <v>208</v>
      </c>
      <c r="E330" s="12" t="s">
        <v>378</v>
      </c>
      <c r="F330" s="12" t="s">
        <v>401</v>
      </c>
      <c r="G330" s="12" t="s">
        <v>205</v>
      </c>
      <c r="H330" s="14">
        <v>8530586</v>
      </c>
      <c r="I330" s="45">
        <f t="shared" si="17"/>
        <v>40.793300000000002</v>
      </c>
      <c r="J330" s="45">
        <f t="shared" si="17"/>
        <v>-74.091700000000003</v>
      </c>
      <c r="K330" s="12" t="s">
        <v>59</v>
      </c>
      <c r="O330" s="12">
        <v>40.793300000000002</v>
      </c>
      <c r="P330" s="12">
        <v>-74.091700000000003</v>
      </c>
    </row>
    <row r="331" spans="4:16">
      <c r="D331" s="13" t="s">
        <v>172</v>
      </c>
      <c r="E331" s="12" t="s">
        <v>378</v>
      </c>
      <c r="F331" s="12" t="s">
        <v>432</v>
      </c>
      <c r="G331" s="12" t="s">
        <v>168</v>
      </c>
      <c r="H331" s="14">
        <v>8517942</v>
      </c>
      <c r="I331" s="45">
        <f t="shared" si="17"/>
        <v>40.6083</v>
      </c>
      <c r="J331" s="45">
        <f t="shared" si="17"/>
        <v>-74.034999999999997</v>
      </c>
      <c r="K331" s="12" t="s">
        <v>59</v>
      </c>
      <c r="O331" s="12">
        <v>40.6083</v>
      </c>
      <c r="P331" s="12">
        <v>-74.034999999999997</v>
      </c>
    </row>
    <row r="332" spans="4:16">
      <c r="D332" s="13" t="s">
        <v>171</v>
      </c>
      <c r="E332" s="12" t="s">
        <v>378</v>
      </c>
      <c r="F332" s="12" t="s">
        <v>416</v>
      </c>
      <c r="G332" s="12" t="s">
        <v>168</v>
      </c>
      <c r="H332" s="14">
        <v>8519024</v>
      </c>
      <c r="I332" s="45">
        <f t="shared" si="17"/>
        <v>40.606699999999996</v>
      </c>
      <c r="J332" s="45">
        <f t="shared" si="17"/>
        <v>-74.055000000000007</v>
      </c>
      <c r="K332" s="12" t="s">
        <v>59</v>
      </c>
      <c r="O332" s="12">
        <v>40.606699999999996</v>
      </c>
      <c r="P332" s="12">
        <v>-74.055000000000007</v>
      </c>
    </row>
    <row r="333" spans="4:16">
      <c r="D333" s="13" t="s">
        <v>154</v>
      </c>
      <c r="E333" s="12" t="s">
        <v>378</v>
      </c>
      <c r="F333" s="12" t="s">
        <v>452</v>
      </c>
      <c r="G333" s="12" t="s">
        <v>148</v>
      </c>
      <c r="H333" s="14">
        <v>8516411</v>
      </c>
      <c r="I333" s="45">
        <f t="shared" si="17"/>
        <v>40.633299999999998</v>
      </c>
      <c r="J333" s="45">
        <f t="shared" si="17"/>
        <v>-73.586699999999993</v>
      </c>
      <c r="K333" s="12" t="s">
        <v>59</v>
      </c>
      <c r="O333" s="12">
        <v>40.633299999999998</v>
      </c>
      <c r="P333" s="12">
        <v>-73.586699999999993</v>
      </c>
    </row>
    <row r="334" spans="4:16">
      <c r="D334" s="13" t="s">
        <v>144</v>
      </c>
      <c r="E334" s="12" t="s">
        <v>378</v>
      </c>
      <c r="F334" s="12" t="s">
        <v>466</v>
      </c>
      <c r="G334" s="12" t="s">
        <v>134</v>
      </c>
      <c r="H334" s="14">
        <v>8515764</v>
      </c>
      <c r="I334" s="45">
        <f t="shared" si="17"/>
        <v>40.619999999999997</v>
      </c>
      <c r="J334" s="45">
        <f t="shared" si="17"/>
        <v>-73.394999999999996</v>
      </c>
      <c r="K334" s="12" t="s">
        <v>59</v>
      </c>
      <c r="O334" s="12">
        <v>40.619999999999997</v>
      </c>
      <c r="P334" s="12">
        <v>-73.394999999999996</v>
      </c>
    </row>
    <row r="335" spans="4:16">
      <c r="D335" s="13" t="s">
        <v>97</v>
      </c>
      <c r="E335" s="12" t="s">
        <v>378</v>
      </c>
      <c r="F335" s="12" t="s">
        <v>450</v>
      </c>
      <c r="G335" s="12" t="s">
        <v>93</v>
      </c>
      <c r="H335" s="14">
        <v>8516614</v>
      </c>
      <c r="I335" s="45">
        <f t="shared" si="17"/>
        <v>40.863300000000002</v>
      </c>
      <c r="J335" s="45">
        <f t="shared" si="17"/>
        <v>-73.655000000000001</v>
      </c>
      <c r="K335" s="12" t="s">
        <v>67</v>
      </c>
      <c r="O335" s="12">
        <v>40.863300000000002</v>
      </c>
      <c r="P335" s="12">
        <v>-73.655000000000001</v>
      </c>
    </row>
    <row r="336" spans="4:16">
      <c r="D336" s="13" t="s">
        <v>174</v>
      </c>
      <c r="E336" s="12" t="s">
        <v>378</v>
      </c>
      <c r="F336" s="12" t="s">
        <v>433</v>
      </c>
      <c r="G336" s="12" t="s">
        <v>168</v>
      </c>
      <c r="H336" s="14">
        <v>8517921</v>
      </c>
      <c r="I336" s="45">
        <f t="shared" si="17"/>
        <v>40.664999999999999</v>
      </c>
      <c r="J336" s="45">
        <f t="shared" si="17"/>
        <v>-74.013300000000001</v>
      </c>
      <c r="K336" s="12" t="s">
        <v>59</v>
      </c>
      <c r="O336" s="12">
        <v>40.664999999999999</v>
      </c>
      <c r="P336" s="12">
        <v>-74.013300000000001</v>
      </c>
    </row>
    <row r="337" spans="4:16">
      <c r="D337" s="13" t="s">
        <v>223</v>
      </c>
      <c r="E337" s="12" t="s">
        <v>378</v>
      </c>
      <c r="F337" s="12" t="s">
        <v>413</v>
      </c>
      <c r="G337" s="12" t="s">
        <v>222</v>
      </c>
      <c r="H337" s="14">
        <v>8519436</v>
      </c>
      <c r="I337" s="45">
        <f t="shared" si="17"/>
        <v>40.543300000000002</v>
      </c>
      <c r="J337" s="45">
        <f t="shared" si="17"/>
        <v>-74.14</v>
      </c>
      <c r="K337" s="12" t="s">
        <v>59</v>
      </c>
      <c r="O337" s="12">
        <v>40.543300000000002</v>
      </c>
      <c r="P337" s="12">
        <v>-74.14</v>
      </c>
    </row>
    <row r="338" spans="4:16">
      <c r="D338" s="13" t="s">
        <v>140</v>
      </c>
      <c r="E338" s="12" t="s">
        <v>378</v>
      </c>
      <c r="F338" s="12" t="s">
        <v>475</v>
      </c>
      <c r="G338" s="12" t="s">
        <v>134</v>
      </c>
      <c r="H338" s="14">
        <v>8514783</v>
      </c>
      <c r="I338" s="45">
        <f t="shared" si="17"/>
        <v>40.723300000000002</v>
      </c>
      <c r="J338" s="45">
        <f t="shared" si="17"/>
        <v>-73.151700000000005</v>
      </c>
      <c r="K338" s="12" t="s">
        <v>59</v>
      </c>
      <c r="O338" s="12">
        <v>40.723300000000002</v>
      </c>
      <c r="P338" s="12">
        <v>-73.151700000000005</v>
      </c>
    </row>
    <row r="339" spans="4:16">
      <c r="D339" s="13" t="s">
        <v>150</v>
      </c>
      <c r="E339" s="12" t="s">
        <v>378</v>
      </c>
      <c r="F339" s="12" t="s">
        <v>460</v>
      </c>
      <c r="G339" s="12" t="s">
        <v>148</v>
      </c>
      <c r="H339" s="14">
        <v>8516155</v>
      </c>
      <c r="I339" s="45">
        <f t="shared" si="17"/>
        <v>40.6233</v>
      </c>
      <c r="J339" s="45">
        <f t="shared" si="17"/>
        <v>-73.5017</v>
      </c>
      <c r="K339" s="12" t="s">
        <v>59</v>
      </c>
      <c r="O339" s="12">
        <v>40.6233</v>
      </c>
      <c r="P339" s="12">
        <v>-73.5017</v>
      </c>
    </row>
    <row r="340" spans="4:16">
      <c r="D340" s="13" t="s">
        <v>50</v>
      </c>
      <c r="E340" s="12" t="s">
        <v>378</v>
      </c>
      <c r="F340" s="12" t="s">
        <v>495</v>
      </c>
      <c r="G340" s="12" t="s">
        <v>114</v>
      </c>
      <c r="H340" s="14">
        <v>8511907</v>
      </c>
      <c r="I340" s="45">
        <f t="shared" si="17"/>
        <v>41.101700000000001</v>
      </c>
      <c r="J340" s="45">
        <f t="shared" si="17"/>
        <v>-72.361699999999999</v>
      </c>
      <c r="K340" s="12" t="s">
        <v>59</v>
      </c>
      <c r="O340" s="12">
        <v>41.101700000000001</v>
      </c>
      <c r="P340" s="12">
        <v>-72.361699999999999</v>
      </c>
    </row>
    <row r="341" spans="4:16">
      <c r="D341" s="13" t="s">
        <v>212</v>
      </c>
      <c r="E341" s="12" t="s">
        <v>378</v>
      </c>
      <c r="F341" s="12" t="s">
        <v>407</v>
      </c>
      <c r="G341" s="12" t="s">
        <v>205</v>
      </c>
      <c r="H341" s="14">
        <v>8530278</v>
      </c>
      <c r="I341" s="45">
        <f t="shared" si="17"/>
        <v>40.880000000000003</v>
      </c>
      <c r="J341" s="45">
        <f t="shared" si="17"/>
        <v>-74.040000000000006</v>
      </c>
      <c r="K341" s="12" t="s">
        <v>59</v>
      </c>
      <c r="O341" s="12">
        <v>40.880000000000003</v>
      </c>
      <c r="P341" s="12">
        <v>-74.040000000000006</v>
      </c>
    </row>
    <row r="342" spans="4:16">
      <c r="D342" s="13" t="s">
        <v>111</v>
      </c>
      <c r="E342" s="12" t="s">
        <v>378</v>
      </c>
      <c r="F342" s="12" t="s">
        <v>494</v>
      </c>
      <c r="G342" s="12" t="s">
        <v>98</v>
      </c>
      <c r="H342" s="14">
        <v>8512053</v>
      </c>
      <c r="I342" s="45">
        <f t="shared" si="17"/>
        <v>41.094999999999999</v>
      </c>
      <c r="J342" s="45">
        <f t="shared" si="17"/>
        <v>-72.398300000000006</v>
      </c>
      <c r="K342" s="12" t="s">
        <v>59</v>
      </c>
      <c r="O342" s="12">
        <v>41.094999999999999</v>
      </c>
      <c r="P342" s="12">
        <v>-72.398300000000006</v>
      </c>
    </row>
    <row r="343" spans="4:16">
      <c r="D343" s="13" t="s">
        <v>183</v>
      </c>
      <c r="E343" s="12" t="s">
        <v>378</v>
      </c>
      <c r="F343" s="12" t="s">
        <v>427</v>
      </c>
      <c r="G343" s="12" t="s">
        <v>176</v>
      </c>
      <c r="H343" s="14">
        <v>8518924</v>
      </c>
      <c r="I343" s="45">
        <f t="shared" si="17"/>
        <v>41.218299999999999</v>
      </c>
      <c r="J343" s="45">
        <f t="shared" si="17"/>
        <v>-73.963300000000004</v>
      </c>
      <c r="K343" s="12" t="s">
        <v>67</v>
      </c>
      <c r="O343" s="12">
        <v>41.218299999999999</v>
      </c>
      <c r="P343" s="12">
        <v>-73.963300000000004</v>
      </c>
    </row>
    <row r="344" spans="4:16">
      <c r="D344" s="13" t="s">
        <v>191</v>
      </c>
      <c r="E344" s="12" t="s">
        <v>378</v>
      </c>
      <c r="F344" s="12" t="s">
        <v>420</v>
      </c>
      <c r="G344" s="12" t="s">
        <v>176</v>
      </c>
      <c r="H344" s="14">
        <v>8518974</v>
      </c>
      <c r="I344" s="45">
        <f t="shared" si="17"/>
        <v>42.25</v>
      </c>
      <c r="J344" s="45">
        <f t="shared" si="17"/>
        <v>-73.8</v>
      </c>
      <c r="K344" s="12" t="s">
        <v>59</v>
      </c>
      <c r="O344" s="12">
        <v>42.25</v>
      </c>
      <c r="P344" s="12">
        <v>-73.8</v>
      </c>
    </row>
    <row r="345" spans="4:16">
      <c r="D345" s="13" t="s">
        <v>188</v>
      </c>
      <c r="E345" s="12" t="s">
        <v>378</v>
      </c>
      <c r="F345" s="12" t="s">
        <v>422</v>
      </c>
      <c r="G345" s="12" t="s">
        <v>176</v>
      </c>
      <c r="H345" s="14">
        <v>8518951</v>
      </c>
      <c r="I345" s="45">
        <f t="shared" si="17"/>
        <v>41.783299999999997</v>
      </c>
      <c r="J345" s="45">
        <f t="shared" si="17"/>
        <v>-73.95</v>
      </c>
      <c r="K345" s="12" t="s">
        <v>59</v>
      </c>
      <c r="O345" s="12">
        <v>41.783299999999997</v>
      </c>
      <c r="P345" s="12">
        <v>-73.95</v>
      </c>
    </row>
    <row r="346" spans="4:16">
      <c r="D346" s="13" t="s">
        <v>164</v>
      </c>
      <c r="E346" s="12" t="s">
        <v>378</v>
      </c>
      <c r="F346" s="12" t="s">
        <v>442</v>
      </c>
      <c r="G346" s="12" t="s">
        <v>158</v>
      </c>
      <c r="H346" s="14">
        <v>8516999</v>
      </c>
      <c r="I346" s="45">
        <f t="shared" si="17"/>
        <v>40.6233</v>
      </c>
      <c r="J346" s="45">
        <f t="shared" si="17"/>
        <v>-73.783299999999997</v>
      </c>
      <c r="K346" s="12" t="s">
        <v>59</v>
      </c>
      <c r="O346" s="12">
        <v>40.6233</v>
      </c>
      <c r="P346" s="12">
        <v>-73.783299999999997</v>
      </c>
    </row>
    <row r="347" spans="4:16">
      <c r="D347" s="13" t="s">
        <v>147</v>
      </c>
      <c r="E347" s="12" t="s">
        <v>378</v>
      </c>
      <c r="F347" s="12" t="s">
        <v>453</v>
      </c>
      <c r="G347" s="12" t="s">
        <v>134</v>
      </c>
      <c r="H347" s="14">
        <v>8516385</v>
      </c>
      <c r="I347" s="45">
        <f t="shared" si="17"/>
        <v>40.5867</v>
      </c>
      <c r="J347" s="45">
        <f t="shared" si="17"/>
        <v>-73.578299999999999</v>
      </c>
      <c r="K347" s="12" t="s">
        <v>59</v>
      </c>
      <c r="O347" s="12">
        <v>40.5867</v>
      </c>
      <c r="P347" s="12">
        <v>-73.578299999999999</v>
      </c>
    </row>
    <row r="348" spans="4:16">
      <c r="D348" s="13" t="s">
        <v>206</v>
      </c>
      <c r="E348" s="12" t="s">
        <v>378</v>
      </c>
      <c r="F348" s="12" t="s">
        <v>396</v>
      </c>
      <c r="G348" s="12" t="s">
        <v>205</v>
      </c>
      <c r="H348" s="14">
        <v>8530772</v>
      </c>
      <c r="I348" s="45">
        <f t="shared" si="17"/>
        <v>40.728299999999997</v>
      </c>
      <c r="J348" s="45">
        <f t="shared" si="17"/>
        <v>-74.103300000000004</v>
      </c>
      <c r="K348" s="12" t="s">
        <v>59</v>
      </c>
      <c r="O348" s="12">
        <v>40.728299999999997</v>
      </c>
      <c r="P348" s="12">
        <v>-74.103300000000004</v>
      </c>
    </row>
    <row r="349" spans="4:16">
      <c r="D349" s="13" t="s">
        <v>227</v>
      </c>
      <c r="E349" s="12" t="s">
        <v>378</v>
      </c>
      <c r="F349" s="12" t="s">
        <v>387</v>
      </c>
      <c r="G349" s="12" t="s">
        <v>225</v>
      </c>
      <c r="H349" s="14">
        <v>8531262</v>
      </c>
      <c r="I349" s="45">
        <f t="shared" si="17"/>
        <v>40.508299999999998</v>
      </c>
      <c r="J349" s="45">
        <f t="shared" si="17"/>
        <v>-74.311700000000002</v>
      </c>
      <c r="K349" s="12" t="s">
        <v>59</v>
      </c>
      <c r="O349" s="12">
        <v>40.508299999999998</v>
      </c>
      <c r="P349" s="12">
        <v>-74.311700000000002</v>
      </c>
    </row>
    <row r="350" spans="4:16">
      <c r="D350" s="13" t="s">
        <v>232</v>
      </c>
      <c r="E350" s="12" t="s">
        <v>378</v>
      </c>
      <c r="F350" s="12" t="s">
        <v>382</v>
      </c>
      <c r="G350" s="12" t="s">
        <v>225</v>
      </c>
      <c r="H350" s="14">
        <v>8531545</v>
      </c>
      <c r="I350" s="45">
        <f t="shared" si="17"/>
        <v>40.44</v>
      </c>
      <c r="J350" s="45">
        <f t="shared" si="17"/>
        <v>-74.198300000000003</v>
      </c>
      <c r="K350" s="12" t="s">
        <v>59</v>
      </c>
      <c r="O350" s="12">
        <v>40.44</v>
      </c>
      <c r="P350" s="12">
        <v>-74.198300000000003</v>
      </c>
    </row>
    <row r="351" spans="4:16">
      <c r="D351" s="13" t="s">
        <v>95</v>
      </c>
      <c r="E351" s="12" t="s">
        <v>378</v>
      </c>
      <c r="F351" s="12" t="s">
        <v>444</v>
      </c>
      <c r="G351" s="12" t="s">
        <v>93</v>
      </c>
      <c r="H351" s="14">
        <v>8516945</v>
      </c>
      <c r="I351" s="45">
        <f t="shared" si="17"/>
        <v>40.810299999999998</v>
      </c>
      <c r="J351" s="45">
        <f t="shared" si="17"/>
        <v>-73.764899999999997</v>
      </c>
      <c r="K351" s="12" t="s">
        <v>67</v>
      </c>
      <c r="O351" s="12">
        <v>40.810299999999998</v>
      </c>
      <c r="P351" s="12">
        <v>-73.764899999999997</v>
      </c>
    </row>
    <row r="352" spans="4:16">
      <c r="D352" s="13" t="s">
        <v>189</v>
      </c>
      <c r="E352" s="12" t="s">
        <v>378</v>
      </c>
      <c r="F352" s="12" t="s">
        <v>418</v>
      </c>
      <c r="G352" s="12" t="s">
        <v>176</v>
      </c>
      <c r="H352" s="14">
        <v>8518993</v>
      </c>
      <c r="I352" s="45">
        <f t="shared" si="17"/>
        <v>41.918300000000002</v>
      </c>
      <c r="J352" s="45">
        <f t="shared" si="17"/>
        <v>-73.9833</v>
      </c>
      <c r="K352" s="12" t="s">
        <v>59</v>
      </c>
      <c r="O352" s="12">
        <v>41.918300000000002</v>
      </c>
      <c r="P352" s="12">
        <v>-73.9833</v>
      </c>
    </row>
    <row r="353" spans="4:16">
      <c r="D353" s="13" t="s">
        <v>123</v>
      </c>
      <c r="E353" s="12" t="s">
        <v>378</v>
      </c>
      <c r="F353" s="12" t="s">
        <v>505</v>
      </c>
      <c r="G353" s="12" t="s">
        <v>119</v>
      </c>
      <c r="H353" s="14">
        <v>8510448</v>
      </c>
      <c r="I353" s="45">
        <f t="shared" si="17"/>
        <v>41.073300000000003</v>
      </c>
      <c r="J353" s="45">
        <f t="shared" si="17"/>
        <v>-71.935000000000002</v>
      </c>
      <c r="K353" s="12" t="s">
        <v>67</v>
      </c>
      <c r="O353" s="12">
        <v>41.073300000000003</v>
      </c>
      <c r="P353" s="12">
        <v>-71.935000000000002</v>
      </c>
    </row>
    <row r="354" spans="4:16">
      <c r="D354" s="13" t="s">
        <v>113</v>
      </c>
      <c r="E354" s="12" t="s">
        <v>378</v>
      </c>
      <c r="F354" s="12" t="s">
        <v>501</v>
      </c>
      <c r="G354" s="12" t="s">
        <v>98</v>
      </c>
      <c r="H354" s="14">
        <v>8510884</v>
      </c>
      <c r="I354" s="45">
        <f t="shared" si="17"/>
        <v>41.206699999999998</v>
      </c>
      <c r="J354" s="45">
        <f t="shared" si="17"/>
        <v>-72.101699999999994</v>
      </c>
      <c r="K354" s="12" t="s">
        <v>59</v>
      </c>
      <c r="O354" s="12">
        <v>41.206699999999998</v>
      </c>
      <c r="P354" s="12">
        <v>-72.101699999999994</v>
      </c>
    </row>
    <row r="355" spans="4:16">
      <c r="D355" s="13" t="s">
        <v>103</v>
      </c>
      <c r="E355" s="12" t="s">
        <v>378</v>
      </c>
      <c r="F355" s="12" t="s">
        <v>463</v>
      </c>
      <c r="G355" s="12" t="s">
        <v>98</v>
      </c>
      <c r="H355" s="14">
        <v>8515921</v>
      </c>
      <c r="I355" s="45">
        <f t="shared" si="17"/>
        <v>40.909999999999997</v>
      </c>
      <c r="J355" s="45">
        <f t="shared" si="17"/>
        <v>-73.431700000000006</v>
      </c>
      <c r="K355" s="12" t="s">
        <v>67</v>
      </c>
      <c r="O355" s="12">
        <v>40.909999999999997</v>
      </c>
      <c r="P355" s="12">
        <v>-73.431700000000006</v>
      </c>
    </row>
    <row r="356" spans="4:16">
      <c r="D356" s="13" t="s">
        <v>155</v>
      </c>
      <c r="E356" s="12" t="s">
        <v>378</v>
      </c>
      <c r="F356" s="12" t="s">
        <v>451</v>
      </c>
      <c r="G356" s="12" t="s">
        <v>148</v>
      </c>
      <c r="H356" s="14">
        <v>8516601</v>
      </c>
      <c r="I356" s="45">
        <f t="shared" si="17"/>
        <v>40.6</v>
      </c>
      <c r="J356" s="45">
        <f t="shared" si="17"/>
        <v>-73.650000000000006</v>
      </c>
      <c r="K356" s="12" t="s">
        <v>59</v>
      </c>
      <c r="O356" s="12">
        <v>40.6</v>
      </c>
      <c r="P356" s="12">
        <v>-73.650000000000006</v>
      </c>
    </row>
    <row r="357" spans="4:16">
      <c r="D357" s="13" t="s">
        <v>233</v>
      </c>
      <c r="E357" s="12" t="s">
        <v>378</v>
      </c>
      <c r="F357" s="12" t="s">
        <v>383</v>
      </c>
      <c r="G357" s="12" t="s">
        <v>225</v>
      </c>
      <c r="H357" s="14">
        <v>8531526</v>
      </c>
      <c r="I357" s="45">
        <f t="shared" si="17"/>
        <v>40.433300000000003</v>
      </c>
      <c r="J357" s="45">
        <f t="shared" si="17"/>
        <v>-74.218299999999999</v>
      </c>
      <c r="K357" s="12" t="s">
        <v>59</v>
      </c>
      <c r="O357" s="12">
        <v>40.433300000000003</v>
      </c>
      <c r="P357" s="12">
        <v>-74.218299999999999</v>
      </c>
    </row>
    <row r="358" spans="4:16">
      <c r="D358" s="13" t="s">
        <v>110</v>
      </c>
      <c r="E358" s="12" t="s">
        <v>378</v>
      </c>
      <c r="F358" s="12" t="s">
        <v>489</v>
      </c>
      <c r="G358" s="12" t="s">
        <v>98</v>
      </c>
      <c r="H358" s="14">
        <v>8512668</v>
      </c>
      <c r="I358" s="45">
        <f t="shared" si="17"/>
        <v>41.015000000000001</v>
      </c>
      <c r="J358" s="45">
        <f t="shared" si="17"/>
        <v>-72.561700000000002</v>
      </c>
      <c r="K358" s="12" t="s">
        <v>67</v>
      </c>
      <c r="O358" s="12">
        <v>41.015000000000001</v>
      </c>
      <c r="P358" s="12">
        <v>-72.561700000000002</v>
      </c>
    </row>
    <row r="359" spans="4:16">
      <c r="D359" s="13" t="s">
        <v>167</v>
      </c>
      <c r="E359" s="12" t="s">
        <v>378</v>
      </c>
      <c r="F359" s="12" t="s">
        <v>437</v>
      </c>
      <c r="G359" s="12" t="s">
        <v>158</v>
      </c>
      <c r="H359" s="14">
        <v>8517519</v>
      </c>
      <c r="I359" s="45">
        <f t="shared" si="17"/>
        <v>40.6083</v>
      </c>
      <c r="J359" s="45">
        <f t="shared" si="17"/>
        <v>-73.921700000000001</v>
      </c>
      <c r="K359" s="12" t="s">
        <v>59</v>
      </c>
      <c r="O359" s="12">
        <v>40.6083</v>
      </c>
      <c r="P359" s="12">
        <v>-73.921700000000001</v>
      </c>
    </row>
    <row r="360" spans="4:16">
      <c r="D360" s="13" t="s">
        <v>125</v>
      </c>
      <c r="E360" s="12" t="s">
        <v>378</v>
      </c>
      <c r="F360" s="12" t="s">
        <v>503</v>
      </c>
      <c r="G360" s="12" t="s">
        <v>119</v>
      </c>
      <c r="H360" s="14">
        <v>8510560</v>
      </c>
      <c r="I360" s="45">
        <f t="shared" si="17"/>
        <v>41.048299999999998</v>
      </c>
      <c r="J360" s="45">
        <f t="shared" si="17"/>
        <v>-71.959999999999994</v>
      </c>
      <c r="K360" s="12" t="s">
        <v>67</v>
      </c>
      <c r="O360" s="12">
        <v>41.048299999999998</v>
      </c>
      <c r="P360" s="12">
        <v>-71.959999999999994</v>
      </c>
    </row>
    <row r="361" spans="4:16">
      <c r="D361" s="13" t="s">
        <v>124</v>
      </c>
      <c r="E361" s="12" t="s">
        <v>378</v>
      </c>
      <c r="F361" s="12" t="s">
        <v>504</v>
      </c>
      <c r="G361" s="12" t="s">
        <v>119</v>
      </c>
      <c r="H361" s="14">
        <v>8510502</v>
      </c>
      <c r="I361" s="45">
        <f t="shared" si="17"/>
        <v>41.075000000000003</v>
      </c>
      <c r="J361" s="45">
        <f t="shared" si="17"/>
        <v>-71.936700000000002</v>
      </c>
      <c r="K361" s="12" t="s">
        <v>59</v>
      </c>
      <c r="O361" s="12">
        <v>41.075000000000003</v>
      </c>
      <c r="P361" s="12">
        <v>-71.936700000000002</v>
      </c>
    </row>
    <row r="362" spans="4:16">
      <c r="D362" s="13" t="s">
        <v>131</v>
      </c>
      <c r="E362" s="12" t="s">
        <v>378</v>
      </c>
      <c r="F362" s="12" t="s">
        <v>483</v>
      </c>
      <c r="G362" s="12" t="s">
        <v>127</v>
      </c>
      <c r="H362" s="14">
        <v>8513388</v>
      </c>
      <c r="I362" s="45">
        <f t="shared" si="17"/>
        <v>40.786700000000003</v>
      </c>
      <c r="J362" s="45">
        <f t="shared" si="17"/>
        <v>-72.75</v>
      </c>
      <c r="K362" s="12" t="s">
        <v>59</v>
      </c>
      <c r="O362" s="12">
        <v>40.786700000000003</v>
      </c>
      <c r="P362" s="12">
        <v>-72.75</v>
      </c>
    </row>
    <row r="363" spans="4:16">
      <c r="D363" s="13" t="s">
        <v>130</v>
      </c>
      <c r="E363" s="12" t="s">
        <v>378</v>
      </c>
      <c r="F363" s="12" t="s">
        <v>484</v>
      </c>
      <c r="G363" s="12" t="s">
        <v>127</v>
      </c>
      <c r="H363" s="14">
        <v>8513387</v>
      </c>
      <c r="I363" s="45">
        <f t="shared" si="17"/>
        <v>40.765000000000001</v>
      </c>
      <c r="J363" s="45">
        <f t="shared" si="17"/>
        <v>-72.753299999999996</v>
      </c>
      <c r="K363" s="12" t="s">
        <v>59</v>
      </c>
      <c r="O363" s="12">
        <v>40.765000000000001</v>
      </c>
      <c r="P363" s="12">
        <v>-72.753299999999996</v>
      </c>
    </row>
    <row r="364" spans="4:16">
      <c r="D364" s="13" t="s">
        <v>162</v>
      </c>
      <c r="E364" s="12" t="s">
        <v>378</v>
      </c>
      <c r="F364" s="12" t="s">
        <v>445</v>
      </c>
      <c r="G364" s="12" t="s">
        <v>158</v>
      </c>
      <c r="H364" s="14">
        <v>8516925</v>
      </c>
      <c r="I364" s="45">
        <f t="shared" si="17"/>
        <v>40.616700000000002</v>
      </c>
      <c r="J364" s="45">
        <f t="shared" si="17"/>
        <v>-73.758300000000006</v>
      </c>
      <c r="K364" s="12" t="s">
        <v>59</v>
      </c>
      <c r="O364" s="12">
        <v>40.616700000000002</v>
      </c>
      <c r="P364" s="12">
        <v>-73.758300000000006</v>
      </c>
    </row>
    <row r="365" spans="4:16">
      <c r="D365" s="13" t="s">
        <v>108</v>
      </c>
      <c r="E365" s="12" t="s">
        <v>378</v>
      </c>
      <c r="F365" s="12" t="s">
        <v>480</v>
      </c>
      <c r="G365" s="12" t="s">
        <v>98</v>
      </c>
      <c r="H365" s="14">
        <v>8514421</v>
      </c>
      <c r="I365" s="45">
        <f t="shared" si="17"/>
        <v>40.963299999999997</v>
      </c>
      <c r="J365" s="45">
        <f t="shared" si="17"/>
        <v>-73.040000000000006</v>
      </c>
      <c r="K365" s="12" t="s">
        <v>59</v>
      </c>
      <c r="O365" s="12">
        <v>40.963299999999997</v>
      </c>
      <c r="P365" s="12">
        <v>-73.040000000000006</v>
      </c>
    </row>
    <row r="366" spans="4:16">
      <c r="D366" s="13" t="s">
        <v>153</v>
      </c>
      <c r="E366" s="12" t="s">
        <v>378</v>
      </c>
      <c r="F366" s="12" t="s">
        <v>454</v>
      </c>
      <c r="G366" s="12" t="s">
        <v>148</v>
      </c>
      <c r="H366" s="14">
        <v>8516315</v>
      </c>
      <c r="I366" s="45">
        <f t="shared" ref="I366:J429" si="18">--O366</f>
        <v>40.6233</v>
      </c>
      <c r="J366" s="45">
        <f t="shared" si="18"/>
        <v>-73.555000000000007</v>
      </c>
      <c r="K366" s="12" t="s">
        <v>59</v>
      </c>
      <c r="O366" s="12">
        <v>40.6233</v>
      </c>
      <c r="P366" s="12">
        <v>-73.555000000000007</v>
      </c>
    </row>
    <row r="367" spans="4:16">
      <c r="D367" s="13" t="s">
        <v>230</v>
      </c>
      <c r="E367" s="12" t="s">
        <v>378</v>
      </c>
      <c r="F367" s="12" t="s">
        <v>384</v>
      </c>
      <c r="G367" s="12" t="s">
        <v>225</v>
      </c>
      <c r="H367" s="14">
        <v>8531463</v>
      </c>
      <c r="I367" s="45">
        <f t="shared" si="18"/>
        <v>40.488300000000002</v>
      </c>
      <c r="J367" s="45">
        <f t="shared" si="18"/>
        <v>-74.435000000000002</v>
      </c>
      <c r="K367" s="12" t="s">
        <v>59</v>
      </c>
      <c r="O367" s="12">
        <v>40.488300000000002</v>
      </c>
      <c r="P367" s="12">
        <v>-74.435000000000002</v>
      </c>
    </row>
    <row r="368" spans="4:16">
      <c r="D368" s="13" t="s">
        <v>186</v>
      </c>
      <c r="E368" s="12" t="s">
        <v>378</v>
      </c>
      <c r="F368" s="12" t="s">
        <v>425</v>
      </c>
      <c r="G368" s="12" t="s">
        <v>176</v>
      </c>
      <c r="H368" s="14">
        <v>8518939</v>
      </c>
      <c r="I368" s="45">
        <f t="shared" si="18"/>
        <v>41.583300000000001</v>
      </c>
      <c r="J368" s="45">
        <f t="shared" si="18"/>
        <v>-73.95</v>
      </c>
      <c r="K368" s="12" t="s">
        <v>59</v>
      </c>
      <c r="O368" s="12">
        <v>41.583300000000001</v>
      </c>
      <c r="P368" s="12">
        <v>-73.95</v>
      </c>
    </row>
    <row r="369" spans="4:16">
      <c r="D369" s="13" t="s">
        <v>213</v>
      </c>
      <c r="E369" s="12" t="s">
        <v>378</v>
      </c>
      <c r="F369" s="12" t="s">
        <v>408</v>
      </c>
      <c r="G369" s="12" t="s">
        <v>205</v>
      </c>
      <c r="H369" s="14">
        <v>8530186</v>
      </c>
      <c r="I369" s="45">
        <f t="shared" si="18"/>
        <v>40.935000000000002</v>
      </c>
      <c r="J369" s="45">
        <f t="shared" si="18"/>
        <v>-74.03</v>
      </c>
      <c r="K369" s="12" t="s">
        <v>59</v>
      </c>
      <c r="O369" s="12">
        <v>40.935000000000002</v>
      </c>
      <c r="P369" s="12">
        <v>-74.03</v>
      </c>
    </row>
    <row r="370" spans="4:16">
      <c r="D370" s="13" t="s">
        <v>120</v>
      </c>
      <c r="E370" s="12" t="s">
        <v>378</v>
      </c>
      <c r="F370" s="12" t="s">
        <v>492</v>
      </c>
      <c r="G370" s="12" t="s">
        <v>119</v>
      </c>
      <c r="H370" s="14">
        <v>8512328</v>
      </c>
      <c r="I370" s="45">
        <f t="shared" si="18"/>
        <v>40.991700000000002</v>
      </c>
      <c r="J370" s="45">
        <f t="shared" si="18"/>
        <v>-72.471699999999998</v>
      </c>
      <c r="K370" s="12" t="s">
        <v>59</v>
      </c>
      <c r="O370" s="12">
        <v>40.991700000000002</v>
      </c>
      <c r="P370" s="12">
        <v>-72.471699999999998</v>
      </c>
    </row>
    <row r="371" spans="4:16">
      <c r="D371" s="13" t="s">
        <v>185</v>
      </c>
      <c r="E371" s="12" t="s">
        <v>378</v>
      </c>
      <c r="F371" s="12" t="s">
        <v>426</v>
      </c>
      <c r="G371" s="12" t="s">
        <v>176</v>
      </c>
      <c r="H371" s="14">
        <v>8518935</v>
      </c>
      <c r="I371" s="45">
        <f t="shared" si="18"/>
        <v>41.5</v>
      </c>
      <c r="J371" s="45">
        <f t="shared" si="18"/>
        <v>-74.006699999999995</v>
      </c>
      <c r="K371" s="12" t="s">
        <v>59</v>
      </c>
      <c r="O371" s="12">
        <v>41.5</v>
      </c>
      <c r="P371" s="12">
        <v>-74.006699999999995</v>
      </c>
    </row>
    <row r="372" spans="4:16">
      <c r="D372" s="13" t="s">
        <v>165</v>
      </c>
      <c r="E372" s="12" t="s">
        <v>378</v>
      </c>
      <c r="F372" s="12" t="s">
        <v>440</v>
      </c>
      <c r="G372" s="12" t="s">
        <v>158</v>
      </c>
      <c r="H372" s="14">
        <v>8517201</v>
      </c>
      <c r="I372" s="45">
        <f t="shared" si="18"/>
        <v>40.645000000000003</v>
      </c>
      <c r="J372" s="45">
        <f t="shared" si="18"/>
        <v>-73.836699999999993</v>
      </c>
      <c r="K372" s="12" t="s">
        <v>59</v>
      </c>
      <c r="O372" s="12">
        <v>40.645000000000003</v>
      </c>
      <c r="P372" s="12">
        <v>-73.836699999999993</v>
      </c>
    </row>
    <row r="373" spans="4:16">
      <c r="D373" s="13" t="s">
        <v>210</v>
      </c>
      <c r="E373" s="12" t="s">
        <v>378</v>
      </c>
      <c r="F373" s="12" t="s">
        <v>402</v>
      </c>
      <c r="G373" s="12" t="s">
        <v>205</v>
      </c>
      <c r="H373" s="14">
        <v>8530531</v>
      </c>
      <c r="I373" s="45">
        <f t="shared" si="18"/>
        <v>40.805</v>
      </c>
      <c r="J373" s="45">
        <f t="shared" si="18"/>
        <v>-74.053299999999993</v>
      </c>
      <c r="K373" s="12" t="s">
        <v>59</v>
      </c>
      <c r="O373" s="12">
        <v>40.805</v>
      </c>
      <c r="P373" s="12">
        <v>-74.053299999999993</v>
      </c>
    </row>
    <row r="374" spans="4:16">
      <c r="D374" s="13" t="s">
        <v>104</v>
      </c>
      <c r="E374" s="12" t="s">
        <v>378</v>
      </c>
      <c r="F374" s="12" t="s">
        <v>467</v>
      </c>
      <c r="G374" s="12" t="s">
        <v>98</v>
      </c>
      <c r="H374" s="14">
        <v>8515586</v>
      </c>
      <c r="I374" s="45">
        <f t="shared" si="18"/>
        <v>40.9</v>
      </c>
      <c r="J374" s="45">
        <f t="shared" si="18"/>
        <v>-73.353300000000004</v>
      </c>
      <c r="K374" s="12" t="s">
        <v>67</v>
      </c>
      <c r="O374" s="12">
        <v>40.9</v>
      </c>
      <c r="P374" s="12">
        <v>-73.353300000000004</v>
      </c>
    </row>
    <row r="375" spans="4:16">
      <c r="D375" s="13" t="s">
        <v>109</v>
      </c>
      <c r="E375" s="12" t="s">
        <v>378</v>
      </c>
      <c r="F375" s="12" t="s">
        <v>485</v>
      </c>
      <c r="G375" s="12" t="s">
        <v>98</v>
      </c>
      <c r="H375" s="14">
        <v>8512987</v>
      </c>
      <c r="I375" s="45">
        <f t="shared" si="18"/>
        <v>40.981699999999996</v>
      </c>
      <c r="J375" s="45">
        <f t="shared" si="18"/>
        <v>-72.644999999999996</v>
      </c>
      <c r="K375" s="12" t="s">
        <v>67</v>
      </c>
      <c r="O375" s="12">
        <v>40.981699999999996</v>
      </c>
      <c r="P375" s="12">
        <v>-72.644999999999996</v>
      </c>
    </row>
    <row r="376" spans="4:16">
      <c r="D376" s="13" t="s">
        <v>170</v>
      </c>
      <c r="E376" s="12" t="s">
        <v>378</v>
      </c>
      <c r="F376" s="12" t="s">
        <v>434</v>
      </c>
      <c r="G376" s="12" t="s">
        <v>168</v>
      </c>
      <c r="H376" s="14">
        <v>8517811</v>
      </c>
      <c r="I376" s="45">
        <f t="shared" si="18"/>
        <v>40.590000000000003</v>
      </c>
      <c r="J376" s="45">
        <f t="shared" si="18"/>
        <v>-73.9983</v>
      </c>
      <c r="K376" s="12" t="s">
        <v>59</v>
      </c>
      <c r="O376" s="12">
        <v>40.590000000000003</v>
      </c>
      <c r="P376" s="12">
        <v>-73.9983</v>
      </c>
    </row>
    <row r="377" spans="4:16">
      <c r="D377" s="13" t="s">
        <v>163</v>
      </c>
      <c r="E377" s="12" t="s">
        <v>378</v>
      </c>
      <c r="F377" s="12" t="s">
        <v>446</v>
      </c>
      <c r="G377" s="12" t="s">
        <v>158</v>
      </c>
      <c r="H377" s="14">
        <v>8516891</v>
      </c>
      <c r="I377" s="45">
        <f t="shared" si="18"/>
        <v>40.634999999999998</v>
      </c>
      <c r="J377" s="45">
        <f t="shared" si="18"/>
        <v>-73.746700000000004</v>
      </c>
      <c r="K377" s="12" t="s">
        <v>59</v>
      </c>
      <c r="O377" s="12">
        <v>40.634999999999998</v>
      </c>
      <c r="P377" s="12">
        <v>-73.746700000000004</v>
      </c>
    </row>
    <row r="378" spans="4:16">
      <c r="D378" s="13" t="s">
        <v>117</v>
      </c>
      <c r="E378" s="12" t="s">
        <v>378</v>
      </c>
      <c r="F378" s="12" t="s">
        <v>496</v>
      </c>
      <c r="G378" s="12" t="s">
        <v>114</v>
      </c>
      <c r="H378" s="14">
        <v>8511779</v>
      </c>
      <c r="I378" s="45">
        <f t="shared" si="18"/>
        <v>40.994999999999997</v>
      </c>
      <c r="J378" s="45">
        <f t="shared" si="18"/>
        <v>-72.331699999999998</v>
      </c>
      <c r="K378" s="12" t="s">
        <v>59</v>
      </c>
      <c r="O378" s="12">
        <v>40.994999999999997</v>
      </c>
      <c r="P378" s="12">
        <v>-72.331699999999998</v>
      </c>
    </row>
    <row r="379" spans="4:16">
      <c r="D379" s="13" t="s">
        <v>142</v>
      </c>
      <c r="E379" s="12" t="s">
        <v>378</v>
      </c>
      <c r="F379" s="12" t="s">
        <v>469</v>
      </c>
      <c r="G379" s="12" t="s">
        <v>134</v>
      </c>
      <c r="H379" s="14">
        <v>8515336</v>
      </c>
      <c r="I379" s="45">
        <f t="shared" si="18"/>
        <v>40.64</v>
      </c>
      <c r="J379" s="45">
        <f t="shared" si="18"/>
        <v>-73.295000000000002</v>
      </c>
      <c r="K379" s="12" t="s">
        <v>59</v>
      </c>
      <c r="O379" s="12">
        <v>40.64</v>
      </c>
      <c r="P379" s="12">
        <v>-73.295000000000002</v>
      </c>
    </row>
    <row r="380" spans="4:16">
      <c r="D380" s="13" t="s">
        <v>229</v>
      </c>
      <c r="E380" s="12" t="s">
        <v>378</v>
      </c>
      <c r="F380" s="12" t="s">
        <v>386</v>
      </c>
      <c r="G380" s="12" t="s">
        <v>225</v>
      </c>
      <c r="H380" s="14">
        <v>8531369</v>
      </c>
      <c r="I380" s="45">
        <f t="shared" si="18"/>
        <v>40.416699999999999</v>
      </c>
      <c r="J380" s="45">
        <f t="shared" si="18"/>
        <v>-74.363299999999995</v>
      </c>
      <c r="K380" s="12" t="s">
        <v>59</v>
      </c>
      <c r="O380" s="12">
        <v>40.416699999999999</v>
      </c>
      <c r="P380" s="12">
        <v>-74.363299999999995</v>
      </c>
    </row>
    <row r="381" spans="4:16">
      <c r="D381" s="13" t="s">
        <v>115</v>
      </c>
      <c r="E381" s="12" t="s">
        <v>378</v>
      </c>
      <c r="F381" s="12" t="s">
        <v>497</v>
      </c>
      <c r="G381" s="12" t="s">
        <v>114</v>
      </c>
      <c r="H381" s="14">
        <v>8511671</v>
      </c>
      <c r="I381" s="45">
        <f t="shared" si="18"/>
        <v>41.136699999999998</v>
      </c>
      <c r="J381" s="45">
        <f t="shared" si="18"/>
        <v>-72.306700000000006</v>
      </c>
      <c r="K381" s="12" t="s">
        <v>67</v>
      </c>
      <c r="O381" s="12">
        <v>41.136699999999998</v>
      </c>
      <c r="P381" s="12">
        <v>-72.306700000000006</v>
      </c>
    </row>
    <row r="382" spans="4:16">
      <c r="D382" s="13" t="s">
        <v>99</v>
      </c>
      <c r="E382" s="12" t="s">
        <v>378</v>
      </c>
      <c r="F382" s="12" t="s">
        <v>459</v>
      </c>
      <c r="G382" s="12" t="s">
        <v>98</v>
      </c>
      <c r="H382" s="14">
        <v>8516201</v>
      </c>
      <c r="I382" s="45">
        <f t="shared" si="18"/>
        <v>40.866700000000002</v>
      </c>
      <c r="J382" s="45">
        <f t="shared" si="18"/>
        <v>-73.5167</v>
      </c>
      <c r="K382" s="12" t="s">
        <v>59</v>
      </c>
      <c r="O382" s="12">
        <v>40.866700000000002</v>
      </c>
      <c r="P382" s="12">
        <v>-73.5167</v>
      </c>
    </row>
    <row r="383" spans="4:16">
      <c r="D383" s="13" t="s">
        <v>139</v>
      </c>
      <c r="E383" s="12" t="s">
        <v>378</v>
      </c>
      <c r="F383" s="12" t="s">
        <v>481</v>
      </c>
      <c r="G383" s="12" t="s">
        <v>134</v>
      </c>
      <c r="H383" s="14">
        <v>8514322</v>
      </c>
      <c r="I383" s="45">
        <f t="shared" si="18"/>
        <v>40.75</v>
      </c>
      <c r="J383" s="45">
        <f t="shared" si="18"/>
        <v>-73</v>
      </c>
      <c r="K383" s="12" t="s">
        <v>67</v>
      </c>
      <c r="O383" s="12">
        <v>40.75</v>
      </c>
      <c r="P383" s="12">
        <v>-73</v>
      </c>
    </row>
    <row r="384" spans="4:16">
      <c r="D384" s="13" t="s">
        <v>184</v>
      </c>
      <c r="E384" s="12" t="s">
        <v>378</v>
      </c>
      <c r="F384" s="12" t="s">
        <v>423</v>
      </c>
      <c r="G384" s="12" t="s">
        <v>176</v>
      </c>
      <c r="H384" s="14">
        <v>8518949</v>
      </c>
      <c r="I384" s="45">
        <f t="shared" si="18"/>
        <v>41.2883</v>
      </c>
      <c r="J384" s="45">
        <f t="shared" si="18"/>
        <v>-73.931700000000006</v>
      </c>
      <c r="K384" s="12" t="s">
        <v>59</v>
      </c>
      <c r="O384" s="12">
        <v>41.2883</v>
      </c>
      <c r="P384" s="12">
        <v>-73.931700000000006</v>
      </c>
    </row>
    <row r="385" spans="4:16">
      <c r="D385" s="13" t="s">
        <v>112</v>
      </c>
      <c r="E385" s="12" t="s">
        <v>378</v>
      </c>
      <c r="F385" s="12" t="s">
        <v>499</v>
      </c>
      <c r="G385" s="12" t="s">
        <v>98</v>
      </c>
      <c r="H385" s="14">
        <v>8511236</v>
      </c>
      <c r="I385" s="45">
        <f t="shared" si="18"/>
        <v>41.171700000000001</v>
      </c>
      <c r="J385" s="45">
        <f t="shared" si="18"/>
        <v>-72.204999999999998</v>
      </c>
      <c r="K385" s="12" t="s">
        <v>67</v>
      </c>
      <c r="O385" s="12">
        <v>41.171700000000001</v>
      </c>
      <c r="P385" s="12">
        <v>-72.204999999999998</v>
      </c>
    </row>
    <row r="386" spans="4:16">
      <c r="D386" s="13" t="s">
        <v>159</v>
      </c>
      <c r="E386" s="12" t="s">
        <v>378</v>
      </c>
      <c r="F386" s="12" t="s">
        <v>436</v>
      </c>
      <c r="G386" s="12" t="s">
        <v>158</v>
      </c>
      <c r="H386" s="14">
        <v>8517531</v>
      </c>
      <c r="I386" s="45">
        <f t="shared" si="18"/>
        <v>40.585000000000001</v>
      </c>
      <c r="J386" s="45">
        <f t="shared" si="18"/>
        <v>-73.924999999999997</v>
      </c>
      <c r="K386" s="12" t="s">
        <v>59</v>
      </c>
      <c r="O386" s="12">
        <v>40.585000000000001</v>
      </c>
      <c r="P386" s="12">
        <v>-73.924999999999997</v>
      </c>
    </row>
    <row r="387" spans="4:16">
      <c r="D387" s="13" t="s">
        <v>202</v>
      </c>
      <c r="E387" s="12" t="s">
        <v>378</v>
      </c>
      <c r="F387" s="12" t="s">
        <v>397</v>
      </c>
      <c r="G387" s="12" t="s">
        <v>201</v>
      </c>
      <c r="H387" s="14">
        <v>8530743</v>
      </c>
      <c r="I387" s="45">
        <f t="shared" si="18"/>
        <v>40.731699999999996</v>
      </c>
      <c r="J387" s="45">
        <f t="shared" si="18"/>
        <v>-74.116699999999994</v>
      </c>
      <c r="K387" s="12" t="s">
        <v>59</v>
      </c>
      <c r="O387" s="12">
        <v>40.731699999999996</v>
      </c>
      <c r="P387" s="12">
        <v>-74.116699999999994</v>
      </c>
    </row>
    <row r="388" spans="4:16">
      <c r="D388" s="13" t="s">
        <v>138</v>
      </c>
      <c r="E388" s="12" t="s">
        <v>378</v>
      </c>
      <c r="F388" s="12" t="s">
        <v>476</v>
      </c>
      <c r="G388" s="12" t="s">
        <v>134</v>
      </c>
      <c r="H388" s="14">
        <v>8514733</v>
      </c>
      <c r="I388" s="45">
        <f t="shared" si="18"/>
        <v>40.651699999999998</v>
      </c>
      <c r="J388" s="45">
        <f t="shared" si="18"/>
        <v>-73.136700000000005</v>
      </c>
      <c r="K388" s="12" t="s">
        <v>59</v>
      </c>
      <c r="O388" s="12">
        <v>40.651699999999998</v>
      </c>
      <c r="P388" s="12">
        <v>-73.136700000000005</v>
      </c>
    </row>
    <row r="389" spans="4:16">
      <c r="D389" s="13" t="s">
        <v>128</v>
      </c>
      <c r="E389" s="12" t="s">
        <v>378</v>
      </c>
      <c r="F389" s="12" t="s">
        <v>490</v>
      </c>
      <c r="G389" s="12" t="s">
        <v>127</v>
      </c>
      <c r="H389" s="14">
        <v>8512451</v>
      </c>
      <c r="I389" s="45">
        <f t="shared" si="18"/>
        <v>40.85</v>
      </c>
      <c r="J389" s="45">
        <f t="shared" si="18"/>
        <v>-72.503299999999996</v>
      </c>
      <c r="K389" s="12" t="s">
        <v>59</v>
      </c>
      <c r="O389" s="12">
        <v>40.85</v>
      </c>
      <c r="P389" s="12">
        <v>-72.503299999999996</v>
      </c>
    </row>
    <row r="390" spans="4:16">
      <c r="D390" s="13" t="s">
        <v>199</v>
      </c>
      <c r="E390" s="12" t="s">
        <v>378</v>
      </c>
      <c r="F390" s="12" t="s">
        <v>395</v>
      </c>
      <c r="G390" s="12" t="s">
        <v>196</v>
      </c>
      <c r="H390" s="14">
        <v>8530882</v>
      </c>
      <c r="I390" s="45">
        <f t="shared" si="18"/>
        <v>40.673299999999998</v>
      </c>
      <c r="J390" s="45">
        <f t="shared" si="18"/>
        <v>-74.14</v>
      </c>
      <c r="K390" s="12" t="s">
        <v>59</v>
      </c>
      <c r="O390" s="12">
        <v>40.673299999999998</v>
      </c>
      <c r="P390" s="12">
        <v>-74.14</v>
      </c>
    </row>
    <row r="391" spans="4:16">
      <c r="D391" s="13" t="s">
        <v>215</v>
      </c>
      <c r="E391" s="12" t="s">
        <v>378</v>
      </c>
      <c r="F391" s="12" t="s">
        <v>414</v>
      </c>
      <c r="G391" s="12" t="s">
        <v>214</v>
      </c>
      <c r="H391" s="14">
        <v>8519200</v>
      </c>
      <c r="I391" s="45">
        <f t="shared" si="18"/>
        <v>40.645000000000003</v>
      </c>
      <c r="J391" s="45">
        <f t="shared" si="18"/>
        <v>-74.180000000000007</v>
      </c>
      <c r="K391" s="12" t="s">
        <v>59</v>
      </c>
      <c r="O391" s="12">
        <v>40.645000000000003</v>
      </c>
      <c r="P391" s="12">
        <v>-74.180000000000007</v>
      </c>
    </row>
    <row r="392" spans="4:16">
      <c r="D392" s="13" t="s">
        <v>106</v>
      </c>
      <c r="E392" s="12" t="s">
        <v>378</v>
      </c>
      <c r="F392" s="12" t="s">
        <v>478</v>
      </c>
      <c r="G392" s="12" t="s">
        <v>98</v>
      </c>
      <c r="H392" s="14">
        <v>8514560</v>
      </c>
      <c r="I392" s="45">
        <f t="shared" si="18"/>
        <v>40.950000000000003</v>
      </c>
      <c r="J392" s="45">
        <f t="shared" si="18"/>
        <v>-73.076700000000002</v>
      </c>
      <c r="K392" s="12" t="s">
        <v>59</v>
      </c>
      <c r="O392" s="12">
        <v>40.950000000000003</v>
      </c>
      <c r="P392" s="12">
        <v>-73.076700000000002</v>
      </c>
    </row>
    <row r="393" spans="4:16">
      <c r="D393" s="13" t="s">
        <v>105</v>
      </c>
      <c r="E393" s="12" t="s">
        <v>378</v>
      </c>
      <c r="F393" s="12" t="s">
        <v>477</v>
      </c>
      <c r="G393" s="12" t="s">
        <v>98</v>
      </c>
      <c r="H393" s="14">
        <v>8514594</v>
      </c>
      <c r="I393" s="45">
        <f t="shared" si="18"/>
        <v>40.971699999999998</v>
      </c>
      <c r="J393" s="45">
        <f t="shared" si="18"/>
        <v>-73.091700000000003</v>
      </c>
      <c r="K393" s="12" t="s">
        <v>59</v>
      </c>
      <c r="O393" s="12">
        <v>40.971699999999998</v>
      </c>
      <c r="P393" s="12">
        <v>-73.091700000000003</v>
      </c>
    </row>
    <row r="394" spans="4:16">
      <c r="D394" s="13" t="s">
        <v>200</v>
      </c>
      <c r="E394" s="12" t="s">
        <v>378</v>
      </c>
      <c r="F394" s="12" t="s">
        <v>394</v>
      </c>
      <c r="G394" s="12" t="s">
        <v>196</v>
      </c>
      <c r="H394" s="14">
        <v>8530884</v>
      </c>
      <c r="I394" s="45">
        <f t="shared" si="18"/>
        <v>40.69</v>
      </c>
      <c r="J394" s="45">
        <f t="shared" si="18"/>
        <v>-74.133300000000006</v>
      </c>
      <c r="K394" s="12" t="s">
        <v>59</v>
      </c>
      <c r="O394" s="12">
        <v>40.69</v>
      </c>
      <c r="P394" s="12">
        <v>-74.133300000000006</v>
      </c>
    </row>
    <row r="395" spans="4:16">
      <c r="D395" s="13" t="s">
        <v>96</v>
      </c>
      <c r="E395" s="12" t="s">
        <v>378</v>
      </c>
      <c r="F395" s="12" t="s">
        <v>448</v>
      </c>
      <c r="G395" s="12" t="s">
        <v>93</v>
      </c>
      <c r="H395" s="14">
        <v>8516761</v>
      </c>
      <c r="I395" s="45">
        <f t="shared" si="18"/>
        <v>40.831699999999998</v>
      </c>
      <c r="J395" s="45">
        <f t="shared" si="18"/>
        <v>-73.703299999999999</v>
      </c>
      <c r="K395" s="12" t="s">
        <v>67</v>
      </c>
      <c r="O395" s="12">
        <v>40.831699999999998</v>
      </c>
      <c r="P395" s="12">
        <v>-73.703299999999999</v>
      </c>
    </row>
    <row r="396" spans="4:16">
      <c r="D396" s="13" t="s">
        <v>187</v>
      </c>
      <c r="E396" s="12" t="s">
        <v>378</v>
      </c>
      <c r="F396" s="12" t="s">
        <v>424</v>
      </c>
      <c r="G396" s="12" t="s">
        <v>176</v>
      </c>
      <c r="H396" s="14">
        <v>8518945</v>
      </c>
      <c r="I396" s="45">
        <f t="shared" si="18"/>
        <v>41.7</v>
      </c>
      <c r="J396" s="45">
        <f t="shared" si="18"/>
        <v>-73.933300000000003</v>
      </c>
      <c r="K396" s="12" t="s">
        <v>59</v>
      </c>
      <c r="O396" s="12">
        <v>41.7</v>
      </c>
      <c r="P396" s="12">
        <v>-73.933300000000003</v>
      </c>
    </row>
    <row r="397" spans="4:16">
      <c r="D397" s="13" t="s">
        <v>224</v>
      </c>
      <c r="E397" s="12" t="s">
        <v>378</v>
      </c>
      <c r="F397" s="12" t="s">
        <v>411</v>
      </c>
      <c r="G397" s="12" t="s">
        <v>222</v>
      </c>
      <c r="H397" s="14">
        <v>8519726</v>
      </c>
      <c r="I397" s="45">
        <f t="shared" si="18"/>
        <v>40.511699999999998</v>
      </c>
      <c r="J397" s="45">
        <f t="shared" si="18"/>
        <v>-74.2</v>
      </c>
      <c r="K397" s="12" t="s">
        <v>59</v>
      </c>
      <c r="O397" s="12">
        <v>40.511699999999998</v>
      </c>
      <c r="P397" s="12">
        <v>-74.2</v>
      </c>
    </row>
    <row r="398" spans="4:16">
      <c r="D398" s="13" t="s">
        <v>216</v>
      </c>
      <c r="E398" s="12" t="s">
        <v>378</v>
      </c>
      <c r="F398" s="12" t="s">
        <v>392</v>
      </c>
      <c r="G398" s="12" t="s">
        <v>214</v>
      </c>
      <c r="H398" s="14">
        <v>8531077</v>
      </c>
      <c r="I398" s="45">
        <f t="shared" si="18"/>
        <v>40.598300000000002</v>
      </c>
      <c r="J398" s="45">
        <f t="shared" si="18"/>
        <v>-74.231700000000004</v>
      </c>
      <c r="K398" s="12" t="s">
        <v>59</v>
      </c>
      <c r="O398" s="12">
        <v>40.598300000000002</v>
      </c>
      <c r="P398" s="12">
        <v>-74.231700000000004</v>
      </c>
    </row>
    <row r="399" spans="4:16">
      <c r="D399" s="13" t="s">
        <v>211</v>
      </c>
      <c r="E399" s="12" t="s">
        <v>378</v>
      </c>
      <c r="F399" s="12" t="s">
        <v>406</v>
      </c>
      <c r="G399" s="12" t="s">
        <v>205</v>
      </c>
      <c r="H399" s="14">
        <v>8530398</v>
      </c>
      <c r="I399" s="45">
        <f t="shared" si="18"/>
        <v>40.85</v>
      </c>
      <c r="J399" s="45">
        <f t="shared" si="18"/>
        <v>-74.03</v>
      </c>
      <c r="K399" s="12" t="s">
        <v>59</v>
      </c>
      <c r="O399" s="12">
        <v>40.85</v>
      </c>
      <c r="P399" s="12">
        <v>-74.03</v>
      </c>
    </row>
    <row r="400" spans="4:16">
      <c r="D400" s="13" t="s">
        <v>180</v>
      </c>
      <c r="E400" s="12" t="s">
        <v>378</v>
      </c>
      <c r="F400" s="12" t="s">
        <v>429</v>
      </c>
      <c r="G400" s="12" t="s">
        <v>176</v>
      </c>
      <c r="H400" s="14">
        <v>8518905</v>
      </c>
      <c r="I400" s="45">
        <f t="shared" si="18"/>
        <v>40.903300000000002</v>
      </c>
      <c r="J400" s="45">
        <f t="shared" si="18"/>
        <v>-73.916700000000006</v>
      </c>
      <c r="K400" s="12" t="s">
        <v>59</v>
      </c>
      <c r="O400" s="12">
        <v>40.903300000000002</v>
      </c>
      <c r="P400" s="12">
        <v>-73.916700000000006</v>
      </c>
    </row>
    <row r="401" spans="4:16">
      <c r="D401" s="13" t="s">
        <v>220</v>
      </c>
      <c r="E401" s="12" t="s">
        <v>378</v>
      </c>
      <c r="F401" s="12" t="s">
        <v>410</v>
      </c>
      <c r="G401" s="12" t="s">
        <v>214</v>
      </c>
      <c r="H401" s="14">
        <v>8519789</v>
      </c>
      <c r="I401" s="45">
        <f t="shared" si="18"/>
        <v>40.556699999999999</v>
      </c>
      <c r="J401" s="45">
        <f t="shared" si="18"/>
        <v>-74.223299999999995</v>
      </c>
      <c r="K401" s="12" t="s">
        <v>59</v>
      </c>
      <c r="O401" s="12">
        <v>40.556699999999999</v>
      </c>
      <c r="P401" s="12">
        <v>-74.223299999999995</v>
      </c>
    </row>
    <row r="402" spans="4:16">
      <c r="D402" s="13" t="s">
        <v>118</v>
      </c>
      <c r="E402" s="12" t="s">
        <v>378</v>
      </c>
      <c r="F402" s="12" t="s">
        <v>498</v>
      </c>
      <c r="G402" s="12" t="s">
        <v>114</v>
      </c>
      <c r="H402" s="14">
        <v>8511629</v>
      </c>
      <c r="I402" s="45">
        <f t="shared" si="18"/>
        <v>41.003300000000003</v>
      </c>
      <c r="J402" s="45">
        <f t="shared" si="18"/>
        <v>-72.296700000000001</v>
      </c>
      <c r="K402" s="12" t="s">
        <v>59</v>
      </c>
      <c r="O402" s="12">
        <v>41.003300000000003</v>
      </c>
      <c r="P402" s="12">
        <v>-72.296700000000001</v>
      </c>
    </row>
    <row r="403" spans="4:16">
      <c r="D403" s="13" t="s">
        <v>228</v>
      </c>
      <c r="E403" s="12" t="s">
        <v>378</v>
      </c>
      <c r="F403" s="12" t="s">
        <v>385</v>
      </c>
      <c r="G403" s="12" t="s">
        <v>225</v>
      </c>
      <c r="H403" s="14">
        <v>8531390</v>
      </c>
      <c r="I403" s="45">
        <f t="shared" si="18"/>
        <v>40.478299999999997</v>
      </c>
      <c r="J403" s="45">
        <f t="shared" si="18"/>
        <v>-74.356700000000004</v>
      </c>
      <c r="K403" s="12" t="s">
        <v>59</v>
      </c>
      <c r="O403" s="12">
        <v>40.478299999999997</v>
      </c>
      <c r="P403" s="12">
        <v>-74.356700000000004</v>
      </c>
    </row>
    <row r="404" spans="4:16">
      <c r="D404" s="13" t="s">
        <v>127</v>
      </c>
      <c r="E404" s="12" t="s">
        <v>378</v>
      </c>
      <c r="F404" s="12" t="s">
        <v>488</v>
      </c>
      <c r="G404" s="12" t="s">
        <v>127</v>
      </c>
      <c r="H404" s="14">
        <v>8512671</v>
      </c>
      <c r="I404" s="45">
        <f t="shared" si="18"/>
        <v>40.82</v>
      </c>
      <c r="J404" s="45">
        <f t="shared" si="18"/>
        <v>-72.561700000000002</v>
      </c>
      <c r="K404" s="12" t="s">
        <v>59</v>
      </c>
      <c r="O404" s="12">
        <v>40.82</v>
      </c>
      <c r="P404" s="12">
        <v>-72.561700000000002</v>
      </c>
    </row>
    <row r="405" spans="4:16">
      <c r="D405" s="13" t="s">
        <v>126</v>
      </c>
      <c r="E405" s="12" t="s">
        <v>378</v>
      </c>
      <c r="F405" s="12" t="s">
        <v>491</v>
      </c>
      <c r="G405" s="12" t="s">
        <v>119</v>
      </c>
      <c r="H405" s="14">
        <v>8512354</v>
      </c>
      <c r="I405" s="45">
        <f t="shared" si="18"/>
        <v>40.8367</v>
      </c>
      <c r="J405" s="45">
        <f t="shared" si="18"/>
        <v>-72.48</v>
      </c>
      <c r="K405" s="12" t="s">
        <v>59</v>
      </c>
      <c r="O405" s="12">
        <v>40.8367</v>
      </c>
      <c r="P405" s="12">
        <v>-72.48</v>
      </c>
    </row>
    <row r="406" spans="4:16">
      <c r="D406" s="13" t="s">
        <v>129</v>
      </c>
      <c r="E406" s="12" t="s">
        <v>378</v>
      </c>
      <c r="F406" s="12" t="s">
        <v>486</v>
      </c>
      <c r="G406" s="12" t="s">
        <v>127</v>
      </c>
      <c r="H406" s="14">
        <v>8512769</v>
      </c>
      <c r="I406" s="45">
        <f t="shared" si="18"/>
        <v>40.818300000000001</v>
      </c>
      <c r="J406" s="45">
        <f t="shared" si="18"/>
        <v>-72.553299999999993</v>
      </c>
      <c r="K406" s="12" t="s">
        <v>67</v>
      </c>
      <c r="O406" s="12">
        <v>40.818300000000001</v>
      </c>
      <c r="P406" s="12">
        <v>-72.553299999999993</v>
      </c>
    </row>
    <row r="407" spans="4:16">
      <c r="D407" s="13" t="s">
        <v>132</v>
      </c>
      <c r="E407" s="12" t="s">
        <v>378</v>
      </c>
      <c r="F407" s="12" t="s">
        <v>482</v>
      </c>
      <c r="G407" s="12" t="s">
        <v>127</v>
      </c>
      <c r="H407" s="14">
        <v>8513825</v>
      </c>
      <c r="I407" s="45">
        <f t="shared" si="18"/>
        <v>40.738300000000002</v>
      </c>
      <c r="J407" s="45">
        <f t="shared" si="18"/>
        <v>-72.868300000000005</v>
      </c>
      <c r="K407" s="12" t="s">
        <v>67</v>
      </c>
      <c r="O407" s="12">
        <v>40.738300000000002</v>
      </c>
      <c r="P407" s="12">
        <v>-72.868300000000005</v>
      </c>
    </row>
    <row r="408" spans="4:16">
      <c r="D408" s="13" t="s">
        <v>226</v>
      </c>
      <c r="E408" s="12" t="s">
        <v>378</v>
      </c>
      <c r="F408" s="12" t="s">
        <v>388</v>
      </c>
      <c r="G408" s="12" t="s">
        <v>225</v>
      </c>
      <c r="H408" s="14">
        <v>8531232</v>
      </c>
      <c r="I408" s="45">
        <f t="shared" si="18"/>
        <v>40.491700000000002</v>
      </c>
      <c r="J408" s="45">
        <f t="shared" si="18"/>
        <v>-74.281700000000001</v>
      </c>
      <c r="K408" s="12" t="s">
        <v>59</v>
      </c>
      <c r="O408" s="12">
        <v>40.491700000000002</v>
      </c>
      <c r="P408" s="12">
        <v>-74.281700000000001</v>
      </c>
    </row>
    <row r="409" spans="4:16">
      <c r="D409" s="13" t="s">
        <v>121</v>
      </c>
      <c r="E409" s="12" t="s">
        <v>378</v>
      </c>
      <c r="F409" s="12" t="s">
        <v>487</v>
      </c>
      <c r="G409" s="12" t="s">
        <v>119</v>
      </c>
      <c r="H409" s="14">
        <v>8512735</v>
      </c>
      <c r="I409" s="45">
        <f t="shared" si="18"/>
        <v>40.935000000000002</v>
      </c>
      <c r="J409" s="45">
        <f t="shared" si="18"/>
        <v>-72.581699999999998</v>
      </c>
      <c r="K409" s="12" t="s">
        <v>67</v>
      </c>
      <c r="O409" s="12">
        <v>40.935000000000002</v>
      </c>
      <c r="P409" s="12">
        <v>-72.581699999999998</v>
      </c>
    </row>
    <row r="410" spans="4:16">
      <c r="D410" s="13" t="s">
        <v>116</v>
      </c>
      <c r="E410" s="12" t="s">
        <v>378</v>
      </c>
      <c r="F410" s="12" t="s">
        <v>493</v>
      </c>
      <c r="G410" s="12" t="s">
        <v>114</v>
      </c>
      <c r="H410" s="14">
        <v>8512114</v>
      </c>
      <c r="I410" s="45">
        <f t="shared" si="18"/>
        <v>41.06</v>
      </c>
      <c r="J410" s="45">
        <f t="shared" si="18"/>
        <v>-72.413300000000007</v>
      </c>
      <c r="K410" s="12" t="s">
        <v>59</v>
      </c>
      <c r="O410" s="12">
        <v>41.06</v>
      </c>
      <c r="P410" s="12">
        <v>-72.413300000000007</v>
      </c>
    </row>
    <row r="411" spans="4:16">
      <c r="D411" s="13" t="s">
        <v>179</v>
      </c>
      <c r="E411" s="12" t="s">
        <v>378</v>
      </c>
      <c r="F411" s="12" t="s">
        <v>430</v>
      </c>
      <c r="G411" s="12" t="s">
        <v>176</v>
      </c>
      <c r="H411" s="14">
        <v>8518903</v>
      </c>
      <c r="I411" s="45">
        <f t="shared" si="18"/>
        <v>40.878300000000003</v>
      </c>
      <c r="J411" s="45">
        <f t="shared" si="18"/>
        <v>-73.924999999999997</v>
      </c>
      <c r="K411" s="12" t="s">
        <v>59</v>
      </c>
      <c r="O411" s="12">
        <v>40.878300000000003</v>
      </c>
      <c r="P411" s="12">
        <v>-73.924999999999997</v>
      </c>
    </row>
    <row r="412" spans="4:16">
      <c r="D412" s="13" t="s">
        <v>173</v>
      </c>
      <c r="E412" s="12" t="s">
        <v>378</v>
      </c>
      <c r="F412" s="12" t="s">
        <v>415</v>
      </c>
      <c r="G412" s="12" t="s">
        <v>168</v>
      </c>
      <c r="H412" s="14">
        <v>8519112</v>
      </c>
      <c r="I412" s="45">
        <f t="shared" si="18"/>
        <v>40.643300000000004</v>
      </c>
      <c r="J412" s="45">
        <f t="shared" si="18"/>
        <v>-74.073300000000003</v>
      </c>
      <c r="K412" s="12" t="s">
        <v>59</v>
      </c>
      <c r="O412" s="12">
        <v>40.643300000000004</v>
      </c>
      <c r="P412" s="12">
        <v>-74.073300000000003</v>
      </c>
    </row>
    <row r="413" spans="4:16">
      <c r="D413" s="13" t="s">
        <v>182</v>
      </c>
      <c r="E413" s="12" t="s">
        <v>378</v>
      </c>
      <c r="F413" s="12" t="s">
        <v>428</v>
      </c>
      <c r="G413" s="12" t="s">
        <v>176</v>
      </c>
      <c r="H413" s="14">
        <v>8518919</v>
      </c>
      <c r="I413" s="45">
        <f t="shared" si="18"/>
        <v>41.078299999999999</v>
      </c>
      <c r="J413" s="45">
        <f t="shared" si="18"/>
        <v>-73.87</v>
      </c>
      <c r="K413" s="12" t="s">
        <v>59</v>
      </c>
      <c r="O413" s="12">
        <v>41.078299999999999</v>
      </c>
      <c r="P413" s="12">
        <v>-73.87</v>
      </c>
    </row>
    <row r="414" spans="4:16">
      <c r="D414" s="13" t="s">
        <v>175</v>
      </c>
      <c r="E414" s="12" t="s">
        <v>378</v>
      </c>
      <c r="F414" s="12" t="s">
        <v>431</v>
      </c>
      <c r="G414" s="12" t="s">
        <v>168</v>
      </c>
      <c r="H414" s="14">
        <v>8518750</v>
      </c>
      <c r="I414" s="45">
        <f t="shared" si="18"/>
        <v>40.700600000000001</v>
      </c>
      <c r="J414" s="45">
        <f t="shared" si="18"/>
        <v>-74.014200000000002</v>
      </c>
      <c r="K414" s="12" t="s">
        <v>67</v>
      </c>
      <c r="O414" s="12">
        <v>40.700600000000001</v>
      </c>
      <c r="P414" s="12">
        <v>-74.014200000000002</v>
      </c>
    </row>
    <row r="415" spans="4:16">
      <c r="D415" s="13" t="s">
        <v>122</v>
      </c>
      <c r="E415" s="12" t="s">
        <v>378</v>
      </c>
      <c r="F415" s="12" t="s">
        <v>500</v>
      </c>
      <c r="G415" s="12" t="s">
        <v>119</v>
      </c>
      <c r="H415" s="14">
        <v>8511171</v>
      </c>
      <c r="I415" s="45">
        <f t="shared" si="18"/>
        <v>41.034999999999997</v>
      </c>
      <c r="J415" s="45">
        <f t="shared" si="18"/>
        <v>-72.19</v>
      </c>
      <c r="K415" s="12" t="s">
        <v>59</v>
      </c>
      <c r="O415" s="12">
        <v>41.034999999999997</v>
      </c>
      <c r="P415" s="12">
        <v>-72.19</v>
      </c>
    </row>
    <row r="416" spans="4:16">
      <c r="D416" s="13" t="s">
        <v>190</v>
      </c>
      <c r="E416" s="12" t="s">
        <v>378</v>
      </c>
      <c r="F416" s="12" t="s">
        <v>421</v>
      </c>
      <c r="G416" s="12" t="s">
        <v>176</v>
      </c>
      <c r="H416" s="14">
        <v>8518964</v>
      </c>
      <c r="I416" s="45">
        <f t="shared" si="18"/>
        <v>42.058300000000003</v>
      </c>
      <c r="J416" s="45">
        <f t="shared" si="18"/>
        <v>-73.916700000000006</v>
      </c>
      <c r="K416" s="12" t="s">
        <v>59</v>
      </c>
      <c r="O416" s="12">
        <v>42.058300000000003</v>
      </c>
      <c r="P416" s="12">
        <v>-73.916700000000006</v>
      </c>
    </row>
    <row r="417" spans="4:16">
      <c r="D417" s="13" t="s">
        <v>194</v>
      </c>
      <c r="E417" s="12" t="s">
        <v>378</v>
      </c>
      <c r="F417" s="12" t="s">
        <v>380</v>
      </c>
      <c r="G417" s="12" t="s">
        <v>176</v>
      </c>
      <c r="H417" s="14" t="s">
        <v>195</v>
      </c>
      <c r="I417" s="45">
        <f t="shared" si="18"/>
        <v>42.716700000000003</v>
      </c>
      <c r="J417" s="45">
        <f t="shared" si="18"/>
        <v>-73.7</v>
      </c>
      <c r="K417" s="12" t="s">
        <v>59</v>
      </c>
      <c r="O417" s="12">
        <v>42.716700000000003</v>
      </c>
      <c r="P417" s="12">
        <v>-73.7</v>
      </c>
    </row>
    <row r="418" spans="4:16">
      <c r="D418" s="13" t="s">
        <v>234</v>
      </c>
      <c r="E418" s="12" t="s">
        <v>378</v>
      </c>
      <c r="F418" s="12" t="s">
        <v>381</v>
      </c>
      <c r="G418" s="12" t="s">
        <v>225</v>
      </c>
      <c r="H418" s="14">
        <v>8531592</v>
      </c>
      <c r="I418" s="45">
        <f t="shared" si="18"/>
        <v>40.448300000000003</v>
      </c>
      <c r="J418" s="45">
        <f t="shared" si="18"/>
        <v>-74.143299999999996</v>
      </c>
      <c r="K418" s="12" t="s">
        <v>59</v>
      </c>
      <c r="O418" s="12">
        <v>40.448300000000003</v>
      </c>
      <c r="P418" s="12">
        <v>-74.143299999999996</v>
      </c>
    </row>
    <row r="419" spans="4:16">
      <c r="D419" s="13" t="s">
        <v>177</v>
      </c>
      <c r="E419" s="12" t="s">
        <v>378</v>
      </c>
      <c r="F419" s="12" t="s">
        <v>399</v>
      </c>
      <c r="G419" s="12" t="s">
        <v>176</v>
      </c>
      <c r="H419" s="14">
        <v>8530645</v>
      </c>
      <c r="I419" s="45">
        <f t="shared" si="18"/>
        <v>40.765000000000001</v>
      </c>
      <c r="J419" s="45">
        <f t="shared" si="18"/>
        <v>-74.018299999999996</v>
      </c>
      <c r="K419" s="12" t="s">
        <v>59</v>
      </c>
      <c r="O419" s="12">
        <v>40.765000000000001</v>
      </c>
      <c r="P419" s="12">
        <v>-74.018299999999996</v>
      </c>
    </row>
    <row r="420" spans="4:16">
      <c r="D420" s="13" t="s">
        <v>137</v>
      </c>
      <c r="E420" s="12" t="s">
        <v>378</v>
      </c>
      <c r="F420" s="12" t="s">
        <v>474</v>
      </c>
      <c r="G420" s="12" t="s">
        <v>134</v>
      </c>
      <c r="H420" s="14">
        <v>8514961</v>
      </c>
      <c r="I420" s="45">
        <f t="shared" si="18"/>
        <v>40.656700000000001</v>
      </c>
      <c r="J420" s="45">
        <f t="shared" si="18"/>
        <v>-73.204999999999998</v>
      </c>
      <c r="K420" s="12" t="s">
        <v>59</v>
      </c>
      <c r="O420" s="12">
        <v>40.656700000000001</v>
      </c>
      <c r="P420" s="12">
        <v>-73.204999999999998</v>
      </c>
    </row>
    <row r="421" spans="4:16">
      <c r="D421" s="13" t="s">
        <v>94</v>
      </c>
      <c r="E421" s="12" t="s">
        <v>378</v>
      </c>
      <c r="F421" s="12" t="s">
        <v>443</v>
      </c>
      <c r="G421" s="12" t="s">
        <v>93</v>
      </c>
      <c r="H421" s="14">
        <v>8516990</v>
      </c>
      <c r="I421" s="45">
        <f t="shared" si="18"/>
        <v>40.793300000000002</v>
      </c>
      <c r="J421" s="45">
        <f t="shared" si="18"/>
        <v>-73.781700000000001</v>
      </c>
      <c r="K421" s="12" t="s">
        <v>67</v>
      </c>
      <c r="O421" s="12">
        <v>40.793300000000002</v>
      </c>
      <c r="P421" s="12">
        <v>-73.781700000000001</v>
      </c>
    </row>
    <row r="422" spans="4:16">
      <c r="D422" s="13" t="s">
        <v>221</v>
      </c>
      <c r="E422" s="12" t="s">
        <v>378</v>
      </c>
      <c r="F422" s="12" t="s">
        <v>390</v>
      </c>
      <c r="G422" s="12" t="s">
        <v>214</v>
      </c>
      <c r="H422" s="14">
        <v>8531156</v>
      </c>
      <c r="I422" s="45">
        <f t="shared" si="18"/>
        <v>40.545000000000002</v>
      </c>
      <c r="J422" s="45">
        <f t="shared" si="18"/>
        <v>-74.265000000000001</v>
      </c>
      <c r="K422" s="12" t="s">
        <v>59</v>
      </c>
      <c r="O422" s="12">
        <v>40.545000000000002</v>
      </c>
      <c r="P422" s="12">
        <v>-74.265000000000001</v>
      </c>
    </row>
    <row r="423" spans="4:16">
      <c r="D423" s="13" t="s">
        <v>156</v>
      </c>
      <c r="E423" s="12" t="s">
        <v>378</v>
      </c>
      <c r="F423" s="12" t="s">
        <v>449</v>
      </c>
      <c r="G423" s="12" t="s">
        <v>148</v>
      </c>
      <c r="H423" s="14">
        <v>8516745</v>
      </c>
      <c r="I423" s="45">
        <f t="shared" si="18"/>
        <v>40.619999999999997</v>
      </c>
      <c r="J423" s="45">
        <f t="shared" si="18"/>
        <v>-73.698300000000003</v>
      </c>
      <c r="K423" s="12" t="s">
        <v>59</v>
      </c>
      <c r="O423" s="12">
        <v>40.619999999999997</v>
      </c>
      <c r="P423" s="12">
        <v>-73.698300000000003</v>
      </c>
    </row>
    <row r="424" spans="4:16">
      <c r="D424" s="13" t="s">
        <v>63</v>
      </c>
      <c r="E424" s="12" t="s">
        <v>377</v>
      </c>
      <c r="F424" s="12" t="s">
        <v>571</v>
      </c>
      <c r="G424" s="12" t="s">
        <v>57</v>
      </c>
      <c r="H424" s="14">
        <v>8450948</v>
      </c>
      <c r="I424" s="45">
        <f t="shared" si="18"/>
        <v>41.638300000000001</v>
      </c>
      <c r="J424" s="45">
        <f t="shared" si="18"/>
        <v>-71.211699999999993</v>
      </c>
      <c r="K424" s="12" t="s">
        <v>59</v>
      </c>
      <c r="O424" s="12">
        <v>41.638300000000001</v>
      </c>
      <c r="P424" s="12">
        <v>-71.211699999999993</v>
      </c>
    </row>
    <row r="425" spans="4:16">
      <c r="D425" s="13" t="s">
        <v>78</v>
      </c>
      <c r="E425" s="12" t="s">
        <v>377</v>
      </c>
      <c r="F425" s="12" t="s">
        <v>562</v>
      </c>
      <c r="G425" s="12" t="s">
        <v>68</v>
      </c>
      <c r="H425" s="14">
        <v>8453033</v>
      </c>
      <c r="I425" s="45">
        <f t="shared" si="18"/>
        <v>41.7517</v>
      </c>
      <c r="J425" s="45">
        <f t="shared" si="18"/>
        <v>-71.351699999999994</v>
      </c>
      <c r="K425" s="12" t="s">
        <v>59</v>
      </c>
      <c r="O425" s="12">
        <v>41.7517</v>
      </c>
      <c r="P425" s="12">
        <v>-71.351699999999994</v>
      </c>
    </row>
    <row r="426" spans="4:16">
      <c r="D426" s="13" t="s">
        <v>69</v>
      </c>
      <c r="E426" s="12" t="s">
        <v>377</v>
      </c>
      <c r="F426" s="12" t="s">
        <v>555</v>
      </c>
      <c r="G426" s="12" t="s">
        <v>68</v>
      </c>
      <c r="H426" s="14">
        <v>8453999</v>
      </c>
      <c r="I426" s="45">
        <f t="shared" si="18"/>
        <v>41.451700000000002</v>
      </c>
      <c r="J426" s="45">
        <f t="shared" si="18"/>
        <v>-71.401700000000005</v>
      </c>
      <c r="K426" s="12" t="s">
        <v>59</v>
      </c>
      <c r="O426" s="12">
        <v>41.451700000000002</v>
      </c>
      <c r="P426" s="12">
        <v>-71.401700000000005</v>
      </c>
    </row>
    <row r="427" spans="4:16">
      <c r="D427" s="13" t="s">
        <v>89</v>
      </c>
      <c r="E427" s="12" t="s">
        <v>377</v>
      </c>
      <c r="F427" s="12" t="s">
        <v>545</v>
      </c>
      <c r="G427" s="12" t="s">
        <v>87</v>
      </c>
      <c r="H427" s="14">
        <v>8459681</v>
      </c>
      <c r="I427" s="45">
        <f t="shared" si="18"/>
        <v>41.1633</v>
      </c>
      <c r="J427" s="45">
        <f t="shared" si="18"/>
        <v>-71.61</v>
      </c>
      <c r="K427" s="12" t="s">
        <v>67</v>
      </c>
      <c r="O427" s="12">
        <v>41.1633</v>
      </c>
      <c r="P427" s="12">
        <v>-71.61</v>
      </c>
    </row>
    <row r="428" spans="4:16">
      <c r="D428" s="13" t="s">
        <v>89</v>
      </c>
      <c r="E428" s="12" t="s">
        <v>377</v>
      </c>
      <c r="F428" s="12" t="s">
        <v>545</v>
      </c>
      <c r="G428" s="12" t="s">
        <v>87</v>
      </c>
      <c r="H428" s="14">
        <v>8459338</v>
      </c>
      <c r="I428" s="45">
        <f t="shared" si="18"/>
        <v>41.173299999999998</v>
      </c>
      <c r="J428" s="45">
        <f t="shared" si="18"/>
        <v>-71.556700000000006</v>
      </c>
      <c r="K428" s="12" t="s">
        <v>67</v>
      </c>
      <c r="O428" s="12">
        <v>41.173299999999998</v>
      </c>
      <c r="P428" s="12">
        <v>-71.556700000000006</v>
      </c>
    </row>
    <row r="429" spans="4:16">
      <c r="D429" s="13" t="s">
        <v>73</v>
      </c>
      <c r="E429" s="12" t="s">
        <v>377</v>
      </c>
      <c r="F429" s="12" t="s">
        <v>567</v>
      </c>
      <c r="G429" s="12" t="s">
        <v>68</v>
      </c>
      <c r="H429" s="14">
        <v>8451552</v>
      </c>
      <c r="I429" s="45">
        <f t="shared" si="18"/>
        <v>41.636699999999998</v>
      </c>
      <c r="J429" s="45">
        <f t="shared" si="18"/>
        <v>-71.254999999999995</v>
      </c>
      <c r="K429" s="12" t="s">
        <v>67</v>
      </c>
      <c r="O429" s="12">
        <v>41.636699999999998</v>
      </c>
      <c r="P429" s="12">
        <v>-71.254999999999995</v>
      </c>
    </row>
    <row r="430" spans="4:16">
      <c r="D430" s="13" t="s">
        <v>75</v>
      </c>
      <c r="E430" s="12" t="s">
        <v>377</v>
      </c>
      <c r="F430" s="12" t="s">
        <v>565</v>
      </c>
      <c r="G430" s="12" t="s">
        <v>68</v>
      </c>
      <c r="H430" s="14">
        <v>8452154</v>
      </c>
      <c r="I430" s="45">
        <f t="shared" ref="I430:J455" si="19">--O430</f>
        <v>41.6967</v>
      </c>
      <c r="J430" s="45">
        <f t="shared" si="19"/>
        <v>-71.293300000000002</v>
      </c>
      <c r="K430" s="12" t="s">
        <v>59</v>
      </c>
      <c r="O430" s="12">
        <v>41.6967</v>
      </c>
      <c r="P430" s="12">
        <v>-71.293300000000002</v>
      </c>
    </row>
    <row r="431" spans="4:16">
      <c r="D431" s="13" t="s">
        <v>74</v>
      </c>
      <c r="E431" s="12" t="s">
        <v>377</v>
      </c>
      <c r="F431" s="12" t="s">
        <v>566</v>
      </c>
      <c r="G431" s="12" t="s">
        <v>68</v>
      </c>
      <c r="H431" s="14">
        <v>8451929</v>
      </c>
      <c r="I431" s="45">
        <f t="shared" si="19"/>
        <v>41.668300000000002</v>
      </c>
      <c r="J431" s="45">
        <f t="shared" si="19"/>
        <v>-71.28</v>
      </c>
      <c r="K431" s="12" t="s">
        <v>59</v>
      </c>
      <c r="O431" s="12">
        <v>41.668300000000002</v>
      </c>
      <c r="P431" s="12">
        <v>-71.28</v>
      </c>
    </row>
    <row r="432" spans="4:16">
      <c r="D432" s="13" t="s">
        <v>65</v>
      </c>
      <c r="E432" s="12" t="s">
        <v>377</v>
      </c>
      <c r="F432" s="12" t="s">
        <v>561</v>
      </c>
      <c r="G432" s="12" t="s">
        <v>57</v>
      </c>
      <c r="H432" s="14">
        <v>8453201</v>
      </c>
      <c r="I432" s="45">
        <f t="shared" si="19"/>
        <v>41.463299999999997</v>
      </c>
      <c r="J432" s="45">
        <f t="shared" si="19"/>
        <v>-71.361699999999999</v>
      </c>
      <c r="K432" s="12" t="s">
        <v>59</v>
      </c>
      <c r="O432" s="12">
        <v>41.463299999999997</v>
      </c>
      <c r="P432" s="12">
        <v>-71.361699999999999</v>
      </c>
    </row>
    <row r="433" spans="4:16">
      <c r="D433" s="13" t="s">
        <v>71</v>
      </c>
      <c r="E433" s="12" t="s">
        <v>377</v>
      </c>
      <c r="F433" s="12" t="s">
        <v>559</v>
      </c>
      <c r="G433" s="12" t="s">
        <v>68</v>
      </c>
      <c r="H433" s="14">
        <v>8453465</v>
      </c>
      <c r="I433" s="45">
        <f t="shared" si="19"/>
        <v>41.573300000000003</v>
      </c>
      <c r="J433" s="45">
        <f t="shared" si="19"/>
        <v>-71.371700000000004</v>
      </c>
      <c r="K433" s="12" t="s">
        <v>59</v>
      </c>
      <c r="O433" s="12">
        <v>41.573300000000003</v>
      </c>
      <c r="P433" s="12">
        <v>-71.371700000000004</v>
      </c>
    </row>
    <row r="434" spans="4:16">
      <c r="D434" s="13" t="s">
        <v>83</v>
      </c>
      <c r="E434" s="12" t="s">
        <v>377</v>
      </c>
      <c r="F434" s="12" t="s">
        <v>551</v>
      </c>
      <c r="G434" s="12" t="s">
        <v>68</v>
      </c>
      <c r="H434" s="14">
        <v>8454578</v>
      </c>
      <c r="I434" s="45">
        <f t="shared" si="19"/>
        <v>41.664999999999999</v>
      </c>
      <c r="J434" s="45">
        <f t="shared" si="19"/>
        <v>-71.444999999999993</v>
      </c>
      <c r="K434" s="12" t="s">
        <v>59</v>
      </c>
      <c r="O434" s="12">
        <v>41.664999999999999</v>
      </c>
      <c r="P434" s="12">
        <v>-71.444999999999993</v>
      </c>
    </row>
    <row r="435" spans="4:16">
      <c r="D435" s="13" t="s">
        <v>76</v>
      </c>
      <c r="E435" s="12" t="s">
        <v>377</v>
      </c>
      <c r="F435" s="12" t="s">
        <v>611</v>
      </c>
      <c r="G435" s="12" t="s">
        <v>68</v>
      </c>
      <c r="H435" s="14">
        <v>8447386</v>
      </c>
      <c r="I435" s="45">
        <f t="shared" si="19"/>
        <v>41.704300000000003</v>
      </c>
      <c r="J435" s="45">
        <f t="shared" si="19"/>
        <v>-71.164100000000005</v>
      </c>
      <c r="K435" s="12" t="s">
        <v>67</v>
      </c>
      <c r="O435" s="12">
        <v>41.704300000000003</v>
      </c>
      <c r="P435" s="12">
        <v>-71.164100000000005</v>
      </c>
    </row>
    <row r="436" spans="4:16">
      <c r="D436" s="13" t="s">
        <v>62</v>
      </c>
      <c r="E436" s="12" t="s">
        <v>377</v>
      </c>
      <c r="F436" s="12" t="s">
        <v>570</v>
      </c>
      <c r="G436" s="12" t="s">
        <v>57</v>
      </c>
      <c r="H436" s="14">
        <v>8450954</v>
      </c>
      <c r="I436" s="45">
        <f t="shared" si="19"/>
        <v>41.618299999999998</v>
      </c>
      <c r="J436" s="45">
        <f t="shared" si="19"/>
        <v>-71.203299999999999</v>
      </c>
      <c r="K436" s="12" t="s">
        <v>59</v>
      </c>
      <c r="O436" s="12">
        <v>41.618299999999998</v>
      </c>
      <c r="P436" s="12">
        <v>-71.203299999999999</v>
      </c>
    </row>
    <row r="437" spans="4:16">
      <c r="D437" s="13" t="s">
        <v>86</v>
      </c>
      <c r="E437" s="12" t="s">
        <v>377</v>
      </c>
      <c r="F437" s="12" t="s">
        <v>550</v>
      </c>
      <c r="G437" s="12" t="s">
        <v>68</v>
      </c>
      <c r="H437" s="14">
        <v>8454658</v>
      </c>
      <c r="I437" s="45">
        <f t="shared" si="19"/>
        <v>41.421700000000001</v>
      </c>
      <c r="J437" s="45">
        <f t="shared" si="19"/>
        <v>-71.454999999999998</v>
      </c>
      <c r="K437" s="12" t="s">
        <v>59</v>
      </c>
      <c r="O437" s="12">
        <v>41.421700000000001</v>
      </c>
      <c r="P437" s="12">
        <v>-71.454999999999998</v>
      </c>
    </row>
    <row r="438" spans="4:16">
      <c r="D438" s="13" t="s">
        <v>66</v>
      </c>
      <c r="E438" s="12" t="s">
        <v>377</v>
      </c>
      <c r="F438" s="12" t="s">
        <v>563</v>
      </c>
      <c r="G438" s="12" t="s">
        <v>57</v>
      </c>
      <c r="H438" s="14">
        <v>8452660</v>
      </c>
      <c r="I438" s="45">
        <f t="shared" si="19"/>
        <v>41.505000000000003</v>
      </c>
      <c r="J438" s="45">
        <f t="shared" si="19"/>
        <v>-71.326700000000002</v>
      </c>
      <c r="K438" s="12" t="s">
        <v>67</v>
      </c>
      <c r="O438" s="12">
        <v>41.505000000000003</v>
      </c>
      <c r="P438" s="12">
        <v>-71.326700000000002</v>
      </c>
    </row>
    <row r="439" spans="4:16">
      <c r="D439" s="13" t="s">
        <v>64</v>
      </c>
      <c r="E439" s="12" t="s">
        <v>377</v>
      </c>
      <c r="F439" s="12" t="s">
        <v>572</v>
      </c>
      <c r="G439" s="12" t="s">
        <v>57</v>
      </c>
      <c r="H439" s="14">
        <v>8450898</v>
      </c>
      <c r="I439" s="45">
        <f t="shared" si="19"/>
        <v>41.651699999999998</v>
      </c>
      <c r="J439" s="45">
        <f t="shared" si="19"/>
        <v>-71.209999999999994</v>
      </c>
      <c r="K439" s="12" t="s">
        <v>59</v>
      </c>
      <c r="O439" s="12">
        <v>41.651699999999998</v>
      </c>
      <c r="P439" s="12">
        <v>-71.209999999999994</v>
      </c>
    </row>
    <row r="440" spans="4:16">
      <c r="D440" s="13" t="s">
        <v>82</v>
      </c>
      <c r="E440" s="12" t="s">
        <v>377</v>
      </c>
      <c r="F440" s="12" t="s">
        <v>558</v>
      </c>
      <c r="G440" s="12" t="s">
        <v>68</v>
      </c>
      <c r="H440" s="14">
        <v>8453611</v>
      </c>
      <c r="I440" s="45">
        <f t="shared" si="19"/>
        <v>41.868299999999998</v>
      </c>
      <c r="J440" s="45">
        <f t="shared" si="19"/>
        <v>-71.38</v>
      </c>
      <c r="K440" s="12" t="s">
        <v>59</v>
      </c>
      <c r="O440" s="12">
        <v>41.868299999999998</v>
      </c>
      <c r="P440" s="12">
        <v>-71.38</v>
      </c>
    </row>
    <row r="441" spans="4:16">
      <c r="D441" s="13" t="s">
        <v>79</v>
      </c>
      <c r="E441" s="12" t="s">
        <v>377</v>
      </c>
      <c r="F441" s="12" t="s">
        <v>556</v>
      </c>
      <c r="G441" s="12" t="s">
        <v>68</v>
      </c>
      <c r="H441" s="14">
        <v>8453767</v>
      </c>
      <c r="I441" s="45">
        <f t="shared" si="19"/>
        <v>41.761699999999998</v>
      </c>
      <c r="J441" s="45">
        <f t="shared" si="19"/>
        <v>-71.388300000000001</v>
      </c>
      <c r="K441" s="12" t="s">
        <v>59</v>
      </c>
      <c r="O441" s="12">
        <v>41.761699999999998</v>
      </c>
      <c r="P441" s="12">
        <v>-71.388300000000001</v>
      </c>
    </row>
    <row r="442" spans="4:16">
      <c r="D442" s="13" t="s">
        <v>88</v>
      </c>
      <c r="E442" s="12" t="s">
        <v>377</v>
      </c>
      <c r="F442" s="12" t="s">
        <v>549</v>
      </c>
      <c r="G442" s="12" t="s">
        <v>87</v>
      </c>
      <c r="H442" s="14">
        <v>8455083</v>
      </c>
      <c r="I442" s="45">
        <f t="shared" si="19"/>
        <v>41.363300000000002</v>
      </c>
      <c r="J442" s="45">
        <f t="shared" si="19"/>
        <v>-71.489999999999995</v>
      </c>
      <c r="K442" s="12" t="s">
        <v>67</v>
      </c>
      <c r="O442" s="12">
        <v>41.363300000000002</v>
      </c>
      <c r="P442" s="12">
        <v>-71.489999999999995</v>
      </c>
    </row>
    <row r="443" spans="4:16">
      <c r="D443" s="13" t="s">
        <v>80</v>
      </c>
      <c r="E443" s="12" t="s">
        <v>377</v>
      </c>
      <c r="F443" s="12" t="s">
        <v>554</v>
      </c>
      <c r="G443" s="12" t="s">
        <v>68</v>
      </c>
      <c r="H443" s="14">
        <v>8454000</v>
      </c>
      <c r="I443" s="45">
        <f t="shared" si="19"/>
        <v>41.807099999999998</v>
      </c>
      <c r="J443" s="45">
        <f t="shared" si="19"/>
        <v>-71.401200000000003</v>
      </c>
      <c r="K443" s="12" t="s">
        <v>67</v>
      </c>
      <c r="O443" s="12">
        <v>41.807099999999998</v>
      </c>
      <c r="P443" s="12">
        <v>-71.401200000000003</v>
      </c>
    </row>
    <row r="444" spans="4:16">
      <c r="D444" s="13" t="s">
        <v>72</v>
      </c>
      <c r="E444" s="12" t="s">
        <v>377</v>
      </c>
      <c r="F444" s="12" t="s">
        <v>564</v>
      </c>
      <c r="G444" s="12" t="s">
        <v>68</v>
      </c>
      <c r="H444" s="14">
        <v>8452555</v>
      </c>
      <c r="I444" s="45">
        <f t="shared" si="19"/>
        <v>41.58</v>
      </c>
      <c r="J444" s="45">
        <f t="shared" si="19"/>
        <v>-71.321700000000007</v>
      </c>
      <c r="K444" s="12" t="s">
        <v>59</v>
      </c>
      <c r="O444" s="12">
        <v>41.58</v>
      </c>
      <c r="P444" s="12">
        <v>-71.321700000000007</v>
      </c>
    </row>
    <row r="445" spans="4:16">
      <c r="D445" s="13" t="s">
        <v>81</v>
      </c>
      <c r="E445" s="12" t="s">
        <v>377</v>
      </c>
      <c r="F445" s="12" t="s">
        <v>560</v>
      </c>
      <c r="G445" s="12" t="s">
        <v>68</v>
      </c>
      <c r="H445" s="14">
        <v>8453433</v>
      </c>
      <c r="I445" s="45">
        <f t="shared" si="19"/>
        <v>41.84</v>
      </c>
      <c r="J445" s="45">
        <f t="shared" si="19"/>
        <v>-71.3733</v>
      </c>
      <c r="K445" s="12" t="s">
        <v>59</v>
      </c>
      <c r="O445" s="12">
        <v>41.84</v>
      </c>
      <c r="P445" s="12">
        <v>-71.3733</v>
      </c>
    </row>
    <row r="446" spans="4:16">
      <c r="D446" s="13" t="s">
        <v>60</v>
      </c>
      <c r="E446" s="12" t="s">
        <v>377</v>
      </c>
      <c r="F446" s="12" t="s">
        <v>568</v>
      </c>
      <c r="G446" s="12" t="s">
        <v>57</v>
      </c>
      <c r="H446" s="14">
        <v>8451351</v>
      </c>
      <c r="I446" s="45">
        <f t="shared" si="19"/>
        <v>41.486699999999999</v>
      </c>
      <c r="J446" s="45">
        <f t="shared" si="19"/>
        <v>-71.238299999999995</v>
      </c>
      <c r="K446" s="12" t="s">
        <v>59</v>
      </c>
      <c r="O446" s="12">
        <v>41.486699999999999</v>
      </c>
      <c r="P446" s="12">
        <v>-71.238299999999995</v>
      </c>
    </row>
    <row r="447" spans="4:16">
      <c r="D447" s="13" t="s">
        <v>58</v>
      </c>
      <c r="E447" s="12" t="s">
        <v>377</v>
      </c>
      <c r="F447" s="12" t="s">
        <v>573</v>
      </c>
      <c r="G447" s="12" t="s">
        <v>57</v>
      </c>
      <c r="H447" s="14">
        <v>8450768</v>
      </c>
      <c r="I447" s="45">
        <f t="shared" si="19"/>
        <v>41.465000000000003</v>
      </c>
      <c r="J447" s="45">
        <f t="shared" si="19"/>
        <v>-71.193299999999994</v>
      </c>
      <c r="K447" s="12" t="s">
        <v>59</v>
      </c>
      <c r="O447" s="12">
        <v>41.465000000000003</v>
      </c>
      <c r="P447" s="12">
        <v>-71.193299999999994</v>
      </c>
    </row>
    <row r="448" spans="4:16">
      <c r="D448" s="13" t="s">
        <v>77</v>
      </c>
      <c r="E448" s="12" t="s">
        <v>377</v>
      </c>
      <c r="F448" s="12" t="s">
        <v>618</v>
      </c>
      <c r="G448" s="12" t="s">
        <v>68</v>
      </c>
      <c r="H448" s="14">
        <v>8447281</v>
      </c>
      <c r="I448" s="45">
        <f t="shared" si="19"/>
        <v>41.74</v>
      </c>
      <c r="J448" s="45">
        <f t="shared" si="19"/>
        <v>-71.131699999999995</v>
      </c>
      <c r="K448" s="12" t="s">
        <v>59</v>
      </c>
      <c r="O448" s="12">
        <v>41.74</v>
      </c>
      <c r="P448" s="12">
        <v>-71.131699999999995</v>
      </c>
    </row>
    <row r="449" spans="4:16">
      <c r="D449" s="13" t="s">
        <v>61</v>
      </c>
      <c r="E449" s="12" t="s">
        <v>377</v>
      </c>
      <c r="F449" s="12" t="s">
        <v>569</v>
      </c>
      <c r="G449" s="12" t="s">
        <v>57</v>
      </c>
      <c r="H449" s="14">
        <v>8451301</v>
      </c>
      <c r="I449" s="45">
        <f t="shared" si="19"/>
        <v>41.558300000000003</v>
      </c>
      <c r="J449" s="45">
        <f t="shared" si="19"/>
        <v>-71.236699999999999</v>
      </c>
      <c r="K449" s="12" t="s">
        <v>59</v>
      </c>
      <c r="O449" s="12">
        <v>41.558300000000003</v>
      </c>
      <c r="P449" s="12">
        <v>-71.236699999999999</v>
      </c>
    </row>
    <row r="450" spans="4:16">
      <c r="D450" s="13" t="s">
        <v>91</v>
      </c>
      <c r="E450" s="12" t="s">
        <v>377</v>
      </c>
      <c r="F450" s="12" t="s">
        <v>546</v>
      </c>
      <c r="G450" s="12" t="s">
        <v>87</v>
      </c>
      <c r="H450" s="14">
        <v>8458694</v>
      </c>
      <c r="I450" s="45">
        <f t="shared" si="19"/>
        <v>41.305</v>
      </c>
      <c r="J450" s="45">
        <f t="shared" si="19"/>
        <v>-71.86</v>
      </c>
      <c r="K450" s="12" t="s">
        <v>59</v>
      </c>
      <c r="O450" s="12">
        <v>41.305</v>
      </c>
      <c r="P450" s="12">
        <v>-71.86</v>
      </c>
    </row>
    <row r="451" spans="4:16">
      <c r="D451" s="13" t="s">
        <v>85</v>
      </c>
      <c r="E451" s="12" t="s">
        <v>377</v>
      </c>
      <c r="F451" s="12" t="s">
        <v>553</v>
      </c>
      <c r="G451" s="12" t="s">
        <v>68</v>
      </c>
      <c r="H451" s="14">
        <v>8454341</v>
      </c>
      <c r="I451" s="45">
        <f t="shared" si="19"/>
        <v>41.46</v>
      </c>
      <c r="J451" s="45">
        <f t="shared" si="19"/>
        <v>-71.428299999999993</v>
      </c>
      <c r="K451" s="12" t="s">
        <v>59</v>
      </c>
      <c r="O451" s="12">
        <v>41.46</v>
      </c>
      <c r="P451" s="12">
        <v>-71.428299999999993</v>
      </c>
    </row>
    <row r="452" spans="4:16">
      <c r="D452" s="13" t="s">
        <v>90</v>
      </c>
      <c r="E452" s="12" t="s">
        <v>377</v>
      </c>
      <c r="F452" s="12" t="s">
        <v>547</v>
      </c>
      <c r="G452" s="12" t="s">
        <v>87</v>
      </c>
      <c r="H452" s="14">
        <v>8458022</v>
      </c>
      <c r="I452" s="45">
        <f t="shared" si="19"/>
        <v>41.328299999999999</v>
      </c>
      <c r="J452" s="45">
        <f t="shared" si="19"/>
        <v>-71.761700000000005</v>
      </c>
      <c r="K452" s="12" t="s">
        <v>67</v>
      </c>
      <c r="O452" s="12">
        <v>41.328299999999999</v>
      </c>
      <c r="P452" s="12">
        <v>-71.761700000000005</v>
      </c>
    </row>
    <row r="453" spans="4:16">
      <c r="D453" s="13" t="s">
        <v>70</v>
      </c>
      <c r="E453" s="12" t="s">
        <v>377</v>
      </c>
      <c r="F453" s="12" t="s">
        <v>557</v>
      </c>
      <c r="G453" s="12" t="s">
        <v>68</v>
      </c>
      <c r="H453" s="14">
        <v>8453742</v>
      </c>
      <c r="I453" s="45">
        <f t="shared" si="19"/>
        <v>41.496699999999997</v>
      </c>
      <c r="J453" s="45">
        <f t="shared" si="19"/>
        <v>-71.386700000000005</v>
      </c>
      <c r="K453" s="12" t="s">
        <v>67</v>
      </c>
      <c r="O453" s="12">
        <v>41.496699999999997</v>
      </c>
      <c r="P453" s="12">
        <v>-71.386700000000005</v>
      </c>
    </row>
    <row r="454" spans="4:16">
      <c r="D454" s="13" t="s">
        <v>92</v>
      </c>
      <c r="E454" s="12" t="s">
        <v>377</v>
      </c>
      <c r="F454" s="12" t="s">
        <v>548</v>
      </c>
      <c r="G454" s="12" t="s">
        <v>87</v>
      </c>
      <c r="H454" s="14">
        <v>8455189</v>
      </c>
      <c r="I454" s="45">
        <f t="shared" si="19"/>
        <v>41.381700000000002</v>
      </c>
      <c r="J454" s="45">
        <f t="shared" si="19"/>
        <v>-71.831699999999998</v>
      </c>
      <c r="K454" s="12" t="s">
        <v>59</v>
      </c>
      <c r="O454" s="12">
        <v>41.381700000000002</v>
      </c>
      <c r="P454" s="12">
        <v>-71.831699999999998</v>
      </c>
    </row>
    <row r="455" spans="4:16">
      <c r="D455" s="13" t="s">
        <v>84</v>
      </c>
      <c r="E455" s="12" t="s">
        <v>377</v>
      </c>
      <c r="F455" s="12" t="s">
        <v>552</v>
      </c>
      <c r="G455" s="12" t="s">
        <v>68</v>
      </c>
      <c r="H455" s="14">
        <v>8454538</v>
      </c>
      <c r="I455" s="45">
        <f t="shared" si="19"/>
        <v>41.5717</v>
      </c>
      <c r="J455" s="45">
        <f t="shared" si="19"/>
        <v>-71.444999999999993</v>
      </c>
      <c r="K455" s="12" t="s">
        <v>67</v>
      </c>
      <c r="O455" s="12">
        <v>41.5717</v>
      </c>
      <c r="P455" s="12">
        <v>-71.444999999999993</v>
      </c>
    </row>
  </sheetData>
  <autoFilter ref="D173:P455" xr:uid="{00000000-0009-0000-0000-000000000000}">
    <sortState xmlns:xlrd2="http://schemas.microsoft.com/office/spreadsheetml/2017/richdata2" ref="D201:P482">
      <sortCondition ref="F200:F482"/>
    </sortState>
  </autoFilter>
  <mergeCells count="19">
    <mergeCell ref="E20:M20"/>
    <mergeCell ref="C1:E1"/>
    <mergeCell ref="J2:M2"/>
    <mergeCell ref="C3:I3"/>
    <mergeCell ref="J3:M3"/>
    <mergeCell ref="C4:E4"/>
    <mergeCell ref="F4:H4"/>
    <mergeCell ref="J4:K4"/>
    <mergeCell ref="L4:M4"/>
    <mergeCell ref="N4:T4"/>
    <mergeCell ref="E16:M16"/>
    <mergeCell ref="E17:M17"/>
    <mergeCell ref="E18:M18"/>
    <mergeCell ref="E19:M19"/>
    <mergeCell ref="E21:M21"/>
    <mergeCell ref="E22:M22"/>
    <mergeCell ref="E23:M23"/>
    <mergeCell ref="E24:M24"/>
    <mergeCell ref="E25:M25"/>
  </mergeCells>
  <conditionalFormatting sqref="C6">
    <cfRule type="cellIs" dxfId="5" priority="1" stopIfTrue="1" operator="lessThan">
      <formula>1</formula>
    </cfRule>
    <cfRule type="cellIs" dxfId="4" priority="2" stopIfTrue="1" operator="equal">
      <formula>""""""</formula>
    </cfRule>
  </conditionalFormatting>
  <dataValidations count="1">
    <dataValidation type="list" allowBlank="1" showInputMessage="1" showErrorMessage="1" sqref="N6:N15" xr:uid="{00000000-0002-0000-0000-000000000000}">
      <formula1>$F$174:$F$455</formula1>
    </dataValidation>
  </dataValidations>
  <pageMargins left="0.7" right="0.7" top="0.75" bottom="0.75" header="0.3" footer="0.3"/>
  <pageSetup scale="61" fitToHeight="2" orientation="landscape" r:id="rId1"/>
  <rowBreaks count="1" manualBreakCount="1">
    <brk id="14"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34"/>
  <sheetViews>
    <sheetView zoomScale="80" zoomScaleNormal="80" workbookViewId="0">
      <pane xSplit="5" ySplit="6" topLeftCell="I24" activePane="bottomRight" state="frozen"/>
      <selection pane="topRight" activeCell="E1" sqref="E1"/>
      <selection pane="bottomLeft" activeCell="A5" sqref="A5"/>
      <selection pane="bottomRight" sqref="A1:R30"/>
    </sheetView>
  </sheetViews>
  <sheetFormatPr defaultColWidth="10.77734375" defaultRowHeight="24.6"/>
  <cols>
    <col min="1" max="1" width="5.6640625" style="134" bestFit="1" customWidth="1"/>
    <col min="2" max="2" width="48.6640625" style="134" bestFit="1" customWidth="1"/>
    <col min="3" max="3" width="21.77734375" style="134" customWidth="1"/>
    <col min="4" max="4" width="25.21875" style="134" customWidth="1"/>
    <col min="5" max="8" width="10.77734375" style="135"/>
    <col min="9" max="9" width="3.21875" style="127" customWidth="1"/>
    <col min="10" max="16" width="13.88671875" style="134" customWidth="1"/>
    <col min="17" max="17" width="17" style="134" customWidth="1"/>
    <col min="18" max="16384" width="10.77734375" style="134"/>
  </cols>
  <sheetData>
    <row r="1" spans="1:18">
      <c r="O1" s="245" t="s">
        <v>851</v>
      </c>
      <c r="P1" s="245"/>
      <c r="Q1" s="245"/>
    </row>
    <row r="2" spans="1:18">
      <c r="O2" s="246" t="s">
        <v>852</v>
      </c>
      <c r="P2" s="246"/>
      <c r="Q2" s="246"/>
    </row>
    <row r="3" spans="1:18" ht="27.6">
      <c r="B3" s="244" t="s">
        <v>884</v>
      </c>
      <c r="C3" s="244"/>
      <c r="D3" s="244"/>
      <c r="E3" s="244"/>
      <c r="F3" s="244"/>
      <c r="G3" s="244"/>
      <c r="H3" s="244"/>
      <c r="I3" s="244"/>
      <c r="J3" s="133"/>
      <c r="K3" s="133"/>
    </row>
    <row r="4" spans="1:18" ht="27.6">
      <c r="B4" s="196"/>
      <c r="C4" s="204"/>
      <c r="D4" s="196"/>
      <c r="E4" s="196"/>
      <c r="F4" s="196"/>
      <c r="G4" s="196"/>
      <c r="H4" s="196"/>
      <c r="I4" s="196"/>
      <c r="J4" s="133">
        <v>1</v>
      </c>
      <c r="K4" s="133">
        <v>2</v>
      </c>
      <c r="L4" s="134">
        <v>3</v>
      </c>
      <c r="M4" s="133">
        <v>4</v>
      </c>
      <c r="N4" s="133">
        <v>5</v>
      </c>
      <c r="O4" s="134">
        <v>6</v>
      </c>
      <c r="P4" s="133">
        <v>7</v>
      </c>
      <c r="Q4" s="133">
        <v>8</v>
      </c>
      <c r="R4" s="134">
        <v>9</v>
      </c>
    </row>
    <row r="5" spans="1:18" ht="25.2" thickBot="1">
      <c r="J5" s="12" t="s">
        <v>830</v>
      </c>
      <c r="K5" s="12" t="s">
        <v>829</v>
      </c>
      <c r="L5" s="12" t="s">
        <v>832</v>
      </c>
      <c r="M5" s="12" t="s">
        <v>833</v>
      </c>
      <c r="N5" s="12" t="s">
        <v>834</v>
      </c>
      <c r="O5" s="12" t="s">
        <v>835</v>
      </c>
      <c r="P5" s="12" t="s">
        <v>836</v>
      </c>
      <c r="Q5" s="12" t="s">
        <v>830</v>
      </c>
      <c r="R5" s="12" t="s">
        <v>829</v>
      </c>
    </row>
    <row r="6" spans="1:18" ht="70.2" thickBot="1">
      <c r="B6" s="174" t="s">
        <v>801</v>
      </c>
      <c r="C6" s="270" t="s">
        <v>883</v>
      </c>
      <c r="D6" s="175" t="s">
        <v>802</v>
      </c>
      <c r="E6" s="175" t="s">
        <v>803</v>
      </c>
      <c r="F6" s="175" t="s">
        <v>804</v>
      </c>
      <c r="G6" s="175" t="s">
        <v>805</v>
      </c>
      <c r="H6" s="175" t="s">
        <v>837</v>
      </c>
      <c r="I6" s="176"/>
      <c r="J6" s="195" t="s">
        <v>831</v>
      </c>
      <c r="K6" s="195" t="s">
        <v>816</v>
      </c>
      <c r="L6" s="268" t="s">
        <v>50</v>
      </c>
      <c r="M6" s="268" t="s">
        <v>50</v>
      </c>
      <c r="N6" s="195" t="s">
        <v>118</v>
      </c>
      <c r="O6" s="195" t="s">
        <v>858</v>
      </c>
      <c r="P6" s="268" t="s">
        <v>842</v>
      </c>
      <c r="Q6" s="195" t="s">
        <v>860</v>
      </c>
      <c r="R6" s="195" t="s">
        <v>850</v>
      </c>
    </row>
    <row r="7" spans="1:18" ht="36">
      <c r="A7" s="134">
        <v>1</v>
      </c>
      <c r="B7" s="269" t="s">
        <v>881</v>
      </c>
      <c r="C7" s="271" t="s">
        <v>882</v>
      </c>
      <c r="D7" s="170" t="s">
        <v>806</v>
      </c>
      <c r="E7" s="171">
        <v>2</v>
      </c>
      <c r="F7" s="171">
        <v>40</v>
      </c>
      <c r="G7" s="172">
        <v>5</v>
      </c>
      <c r="H7" s="171">
        <v>13.5</v>
      </c>
      <c r="I7" s="173"/>
      <c r="J7" s="187" t="s">
        <v>839</v>
      </c>
      <c r="K7" s="187" t="s">
        <v>838</v>
      </c>
      <c r="L7" s="187" t="s">
        <v>877</v>
      </c>
      <c r="M7" s="187" t="s">
        <v>877</v>
      </c>
      <c r="N7" s="188" t="s">
        <v>878</v>
      </c>
      <c r="O7" s="188" t="s">
        <v>858</v>
      </c>
      <c r="P7" s="188" t="s">
        <v>879</v>
      </c>
      <c r="Q7" s="188" t="s">
        <v>880</v>
      </c>
      <c r="R7" s="188"/>
    </row>
    <row r="8" spans="1:18">
      <c r="A8" s="134">
        <v>2</v>
      </c>
      <c r="B8" s="136" t="s">
        <v>854</v>
      </c>
      <c r="C8" s="272"/>
      <c r="D8" s="137" t="s">
        <v>853</v>
      </c>
      <c r="E8" s="138"/>
      <c r="F8" s="138"/>
      <c r="G8" s="146"/>
      <c r="H8" s="138"/>
      <c r="I8" s="161"/>
      <c r="J8" s="189"/>
      <c r="K8" s="189"/>
      <c r="L8" s="189"/>
      <c r="M8" s="189"/>
      <c r="N8" s="189"/>
      <c r="O8" s="190"/>
      <c r="P8" s="191"/>
      <c r="Q8" s="191"/>
      <c r="R8" s="191"/>
    </row>
    <row r="9" spans="1:18">
      <c r="A9" s="134">
        <v>3</v>
      </c>
      <c r="B9" s="136" t="s">
        <v>855</v>
      </c>
      <c r="C9" s="272"/>
      <c r="D9" s="137" t="s">
        <v>824</v>
      </c>
      <c r="E9" s="138"/>
      <c r="F9" s="138"/>
      <c r="G9" s="147"/>
      <c r="H9" s="138"/>
      <c r="I9" s="161"/>
      <c r="J9" s="189"/>
      <c r="K9" s="189"/>
      <c r="L9" s="189"/>
      <c r="M9" s="189"/>
      <c r="N9" s="189"/>
      <c r="O9" s="190"/>
      <c r="P9" s="191"/>
      <c r="Q9" s="191"/>
      <c r="R9" s="191"/>
    </row>
    <row r="10" spans="1:18">
      <c r="A10" s="134">
        <v>4</v>
      </c>
      <c r="B10" s="136" t="s">
        <v>856</v>
      </c>
      <c r="C10" s="272"/>
      <c r="D10" s="137" t="s">
        <v>823</v>
      </c>
      <c r="E10" s="138"/>
      <c r="F10" s="138"/>
      <c r="G10" s="146"/>
      <c r="H10" s="138"/>
      <c r="I10" s="161"/>
      <c r="J10" s="189"/>
      <c r="K10" s="189"/>
      <c r="L10" s="189"/>
      <c r="M10" s="189"/>
      <c r="N10" s="189"/>
      <c r="O10" s="190"/>
      <c r="P10" s="191"/>
      <c r="Q10" s="191"/>
      <c r="R10" s="191"/>
    </row>
    <row r="11" spans="1:18">
      <c r="A11" s="134">
        <v>5</v>
      </c>
      <c r="B11" s="136" t="s">
        <v>822</v>
      </c>
      <c r="C11" s="272"/>
      <c r="D11" s="137" t="s">
        <v>857</v>
      </c>
      <c r="E11" s="138"/>
      <c r="F11" s="138"/>
      <c r="G11" s="147"/>
      <c r="H11" s="138"/>
      <c r="I11" s="161"/>
      <c r="J11" s="189"/>
      <c r="K11" s="189"/>
      <c r="L11" s="189"/>
      <c r="M11" s="189"/>
      <c r="N11" s="189"/>
      <c r="O11" s="190"/>
      <c r="P11" s="191"/>
      <c r="Q11" s="191"/>
      <c r="R11" s="191"/>
    </row>
    <row r="12" spans="1:18">
      <c r="A12" s="134">
        <v>6</v>
      </c>
      <c r="B12" s="136" t="s">
        <v>826</v>
      </c>
      <c r="C12" s="272"/>
      <c r="D12" s="137" t="s">
        <v>825</v>
      </c>
      <c r="E12" s="138"/>
      <c r="F12" s="138"/>
      <c r="G12" s="147"/>
      <c r="H12" s="138"/>
      <c r="I12" s="161"/>
      <c r="J12" s="189"/>
      <c r="K12" s="189"/>
      <c r="L12" s="189"/>
      <c r="M12" s="189"/>
      <c r="N12" s="189"/>
      <c r="O12" s="190"/>
      <c r="P12" s="191"/>
      <c r="Q12" s="191"/>
      <c r="R12" s="191"/>
    </row>
    <row r="13" spans="1:18">
      <c r="A13" s="134">
        <v>7</v>
      </c>
      <c r="B13" s="136"/>
      <c r="C13" s="272"/>
      <c r="D13" s="137"/>
      <c r="E13" s="138"/>
      <c r="F13" s="138"/>
      <c r="G13" s="146"/>
      <c r="H13" s="138"/>
      <c r="I13" s="161"/>
      <c r="J13" s="189"/>
      <c r="K13" s="189"/>
      <c r="L13" s="189"/>
      <c r="M13" s="189"/>
      <c r="N13" s="189"/>
      <c r="O13" s="190"/>
      <c r="P13" s="191"/>
      <c r="Q13" s="191"/>
      <c r="R13" s="191"/>
    </row>
    <row r="14" spans="1:18">
      <c r="A14" s="134">
        <v>8</v>
      </c>
      <c r="B14" s="136"/>
      <c r="C14" s="272"/>
      <c r="D14" s="137"/>
      <c r="E14" s="138"/>
      <c r="F14" s="138"/>
      <c r="G14" s="146"/>
      <c r="H14" s="138"/>
      <c r="I14" s="161"/>
      <c r="J14" s="189"/>
      <c r="K14" s="189"/>
      <c r="L14" s="189"/>
      <c r="M14" s="189"/>
      <c r="N14" s="189"/>
      <c r="O14" s="190"/>
      <c r="P14" s="191"/>
      <c r="Q14" s="191"/>
      <c r="R14" s="191"/>
    </row>
    <row r="15" spans="1:18">
      <c r="A15" s="134">
        <v>9</v>
      </c>
      <c r="B15" s="136"/>
      <c r="C15" s="272"/>
      <c r="D15" s="137"/>
      <c r="E15" s="138"/>
      <c r="F15" s="138"/>
      <c r="G15" s="146"/>
      <c r="H15" s="138"/>
      <c r="I15" s="161"/>
      <c r="J15" s="189"/>
      <c r="K15" s="189"/>
      <c r="L15" s="189"/>
      <c r="M15" s="189"/>
      <c r="N15" s="189"/>
      <c r="O15" s="190"/>
      <c r="P15" s="192"/>
      <c r="Q15" s="192"/>
      <c r="R15" s="192"/>
    </row>
    <row r="16" spans="1:18">
      <c r="A16" s="134">
        <v>10</v>
      </c>
      <c r="B16" s="136"/>
      <c r="C16" s="272"/>
      <c r="D16" s="137"/>
      <c r="E16" s="138"/>
      <c r="F16" s="138"/>
      <c r="G16" s="146"/>
      <c r="H16" s="138"/>
      <c r="I16" s="161"/>
      <c r="J16" s="189"/>
      <c r="K16" s="189"/>
      <c r="L16" s="189"/>
      <c r="M16" s="189"/>
      <c r="N16" s="189"/>
      <c r="O16" s="190"/>
      <c r="P16" s="191"/>
      <c r="Q16" s="191"/>
      <c r="R16" s="191"/>
    </row>
    <row r="17" spans="1:18">
      <c r="A17" s="134">
        <v>11</v>
      </c>
      <c r="B17" s="136"/>
      <c r="C17" s="272"/>
      <c r="D17" s="137"/>
      <c r="E17" s="138"/>
      <c r="F17" s="138"/>
      <c r="G17" s="146"/>
      <c r="H17" s="138"/>
      <c r="I17" s="161"/>
      <c r="J17" s="189"/>
      <c r="K17" s="189"/>
      <c r="L17" s="189"/>
      <c r="M17" s="189"/>
      <c r="N17" s="189"/>
      <c r="O17" s="190"/>
      <c r="P17" s="191"/>
      <c r="Q17" s="191"/>
      <c r="R17" s="191"/>
    </row>
    <row r="18" spans="1:18">
      <c r="A18" s="134">
        <v>12</v>
      </c>
      <c r="B18" s="136"/>
      <c r="C18" s="272"/>
      <c r="D18" s="137"/>
      <c r="E18" s="138"/>
      <c r="F18" s="138"/>
      <c r="G18" s="146"/>
      <c r="H18" s="138"/>
      <c r="I18" s="161"/>
      <c r="J18" s="189"/>
      <c r="K18" s="189"/>
      <c r="L18" s="189"/>
      <c r="M18" s="189"/>
      <c r="N18" s="189"/>
      <c r="O18" s="190"/>
      <c r="P18" s="191"/>
      <c r="Q18" s="191"/>
      <c r="R18" s="191"/>
    </row>
    <row r="19" spans="1:18">
      <c r="A19" s="134">
        <v>13</v>
      </c>
      <c r="B19" s="136"/>
      <c r="C19" s="272"/>
      <c r="D19" s="137"/>
      <c r="E19" s="138"/>
      <c r="F19" s="138"/>
      <c r="G19" s="146"/>
      <c r="H19" s="138"/>
      <c r="I19" s="161"/>
      <c r="J19" s="189"/>
      <c r="K19" s="189"/>
      <c r="L19" s="189"/>
      <c r="M19" s="189"/>
      <c r="N19" s="189"/>
      <c r="O19" s="190"/>
      <c r="P19" s="191"/>
      <c r="Q19" s="191"/>
      <c r="R19" s="191"/>
    </row>
    <row r="20" spans="1:18">
      <c r="A20" s="134">
        <v>14</v>
      </c>
      <c r="B20" s="136"/>
      <c r="C20" s="272"/>
      <c r="D20" s="137"/>
      <c r="E20" s="138"/>
      <c r="F20" s="138"/>
      <c r="G20" s="146"/>
      <c r="H20" s="138"/>
      <c r="I20" s="161"/>
      <c r="J20" s="189"/>
      <c r="K20" s="189"/>
      <c r="L20" s="189"/>
      <c r="M20" s="189"/>
      <c r="N20" s="189"/>
      <c r="O20" s="189"/>
      <c r="P20" s="189"/>
      <c r="Q20" s="189"/>
      <c r="R20" s="189"/>
    </row>
    <row r="21" spans="1:18">
      <c r="A21" s="134">
        <v>15</v>
      </c>
      <c r="B21" s="136"/>
      <c r="C21" s="272"/>
      <c r="D21" s="137"/>
      <c r="E21" s="138"/>
      <c r="F21" s="138"/>
      <c r="G21" s="146"/>
      <c r="H21" s="138"/>
      <c r="I21" s="161"/>
      <c r="J21" s="189"/>
      <c r="K21" s="189"/>
      <c r="L21" s="189"/>
      <c r="M21" s="189"/>
      <c r="N21" s="189"/>
      <c r="O21" s="189"/>
      <c r="P21" s="189"/>
      <c r="Q21" s="189"/>
      <c r="R21" s="189"/>
    </row>
    <row r="22" spans="1:18">
      <c r="A22" s="134">
        <v>16</v>
      </c>
      <c r="B22" s="177"/>
      <c r="C22" s="273"/>
      <c r="D22" s="178"/>
      <c r="E22" s="179"/>
      <c r="F22" s="179"/>
      <c r="G22" s="146"/>
      <c r="H22" s="138"/>
      <c r="I22" s="161"/>
      <c r="J22" s="189"/>
      <c r="K22" s="189"/>
      <c r="L22" s="189"/>
      <c r="M22" s="189"/>
      <c r="N22" s="189"/>
      <c r="O22" s="189"/>
      <c r="P22" s="189"/>
      <c r="Q22" s="189"/>
      <c r="R22" s="189"/>
    </row>
    <row r="23" spans="1:18">
      <c r="A23" s="134">
        <v>17</v>
      </c>
      <c r="B23" s="177"/>
      <c r="C23" s="273"/>
      <c r="D23" s="178"/>
      <c r="E23" s="179"/>
      <c r="F23" s="179"/>
      <c r="G23" s="146"/>
      <c r="H23" s="138"/>
      <c r="I23" s="161"/>
      <c r="J23" s="189"/>
      <c r="K23" s="189"/>
      <c r="L23" s="189"/>
      <c r="M23" s="189"/>
      <c r="N23" s="189"/>
      <c r="O23" s="189"/>
      <c r="P23" s="189"/>
      <c r="Q23" s="189"/>
      <c r="R23" s="189"/>
    </row>
    <row r="24" spans="1:18">
      <c r="A24" s="134">
        <v>18</v>
      </c>
      <c r="B24" s="184"/>
      <c r="C24" s="274"/>
      <c r="D24" s="185"/>
      <c r="E24" s="186"/>
      <c r="F24" s="186"/>
      <c r="G24" s="146"/>
      <c r="H24" s="138"/>
      <c r="I24" s="161"/>
      <c r="J24" s="189"/>
      <c r="K24" s="189"/>
      <c r="L24" s="189"/>
      <c r="M24" s="189"/>
      <c r="N24" s="189"/>
      <c r="O24" s="189"/>
      <c r="P24" s="189"/>
      <c r="Q24" s="189"/>
      <c r="R24" s="189"/>
    </row>
    <row r="25" spans="1:18">
      <c r="B25" s="177"/>
      <c r="C25" s="273"/>
      <c r="D25" s="178"/>
      <c r="E25" s="179"/>
      <c r="F25" s="179"/>
      <c r="G25" s="180"/>
      <c r="H25" s="179"/>
      <c r="I25" s="181"/>
      <c r="J25" s="189"/>
      <c r="K25" s="189"/>
      <c r="L25" s="189"/>
      <c r="M25" s="189"/>
      <c r="N25" s="189"/>
      <c r="O25" s="189"/>
      <c r="P25" s="189"/>
      <c r="Q25" s="189"/>
      <c r="R25" s="189"/>
    </row>
    <row r="26" spans="1:18">
      <c r="B26" s="177"/>
      <c r="C26" s="273"/>
      <c r="D26" s="178"/>
      <c r="E26" s="179"/>
      <c r="F26" s="179"/>
      <c r="G26" s="180"/>
      <c r="H26" s="179"/>
      <c r="I26" s="181"/>
      <c r="J26" s="189"/>
      <c r="K26" s="189"/>
      <c r="L26" s="189"/>
      <c r="M26" s="189"/>
      <c r="N26" s="189"/>
      <c r="O26" s="189"/>
      <c r="P26" s="189"/>
      <c r="Q26" s="189"/>
      <c r="R26" s="189"/>
    </row>
    <row r="27" spans="1:18">
      <c r="B27" s="177"/>
      <c r="C27" s="273"/>
      <c r="D27" s="178"/>
      <c r="E27" s="179"/>
      <c r="F27" s="179"/>
      <c r="G27" s="180"/>
      <c r="H27" s="179"/>
      <c r="I27" s="181"/>
      <c r="J27" s="189"/>
      <c r="K27" s="189"/>
      <c r="L27" s="189"/>
      <c r="M27" s="189"/>
      <c r="N27" s="189"/>
      <c r="O27" s="189"/>
      <c r="P27" s="189"/>
      <c r="Q27" s="189"/>
      <c r="R27" s="189"/>
    </row>
    <row r="28" spans="1:18">
      <c r="B28" s="177"/>
      <c r="C28" s="273"/>
      <c r="D28" s="178"/>
      <c r="E28" s="179"/>
      <c r="F28" s="179"/>
      <c r="G28" s="180"/>
      <c r="H28" s="179"/>
      <c r="I28" s="181"/>
      <c r="J28" s="193"/>
      <c r="K28" s="193"/>
      <c r="L28" s="193"/>
      <c r="M28" s="193"/>
      <c r="N28" s="193"/>
      <c r="O28" s="193"/>
      <c r="P28" s="193"/>
      <c r="Q28" s="193"/>
      <c r="R28" s="193"/>
    </row>
    <row r="29" spans="1:18">
      <c r="B29" s="177"/>
      <c r="C29" s="273"/>
      <c r="D29" s="178"/>
      <c r="E29" s="179"/>
      <c r="F29" s="179"/>
      <c r="G29" s="180"/>
      <c r="H29" s="179"/>
      <c r="I29" s="181"/>
      <c r="J29" s="193"/>
      <c r="K29" s="193"/>
      <c r="L29" s="193"/>
      <c r="M29" s="193"/>
      <c r="N29" s="193"/>
      <c r="O29" s="193"/>
      <c r="P29" s="193"/>
      <c r="Q29" s="193"/>
      <c r="R29" s="193"/>
    </row>
    <row r="30" spans="1:18" ht="25.2" thickBot="1">
      <c r="B30" s="139"/>
      <c r="C30" s="275"/>
      <c r="D30" s="140"/>
      <c r="E30" s="141"/>
      <c r="F30" s="141"/>
      <c r="G30" s="148"/>
      <c r="H30" s="141"/>
      <c r="I30" s="162"/>
      <c r="J30" s="194"/>
      <c r="K30" s="194"/>
      <c r="L30" s="194"/>
      <c r="M30" s="194"/>
      <c r="N30" s="194"/>
      <c r="O30" s="194"/>
      <c r="P30" s="194"/>
      <c r="Q30" s="194"/>
      <c r="R30" s="194"/>
    </row>
    <row r="31" spans="1:18">
      <c r="D31" s="12"/>
      <c r="E31" s="127"/>
      <c r="F31" s="127"/>
      <c r="G31" s="127"/>
      <c r="H31" s="127"/>
    </row>
    <row r="32" spans="1:18">
      <c r="D32" s="12"/>
      <c r="E32" s="127"/>
      <c r="F32" s="127"/>
      <c r="G32" s="127"/>
      <c r="H32" s="127"/>
    </row>
    <row r="33" spans="4:8">
      <c r="D33" s="12"/>
      <c r="E33" s="127"/>
      <c r="F33" s="127"/>
      <c r="G33" s="127"/>
      <c r="H33" s="127"/>
    </row>
    <row r="34" spans="4:8">
      <c r="D34" s="12"/>
      <c r="E34" s="127"/>
      <c r="F34" s="127"/>
      <c r="G34" s="127"/>
      <c r="H34" s="127"/>
    </row>
  </sheetData>
  <mergeCells count="3">
    <mergeCell ref="B3:I3"/>
    <mergeCell ref="O1:Q1"/>
    <mergeCell ref="O2:Q2"/>
  </mergeCells>
  <pageMargins left="0.7" right="0.7" top="0.75" bottom="0.75" header="0.3" footer="0.3"/>
  <pageSetup scale="33"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F442"/>
  <sheetViews>
    <sheetView tabSelected="1" zoomScale="90" zoomScaleNormal="90" workbookViewId="0">
      <pane xSplit="7" ySplit="5" topLeftCell="H6" activePane="bottomRight" state="frozen"/>
      <selection pane="topRight" activeCell="H1" sqref="H1"/>
      <selection pane="bottomLeft" activeCell="A6" sqref="A6"/>
      <selection pane="bottomRight" sqref="A1:A1048576"/>
    </sheetView>
  </sheetViews>
  <sheetFormatPr defaultColWidth="9.21875" defaultRowHeight="17.399999999999999" outlineLevelCol="2"/>
  <cols>
    <col min="1" max="1" width="6.109375" style="279" hidden="1" customWidth="1" outlineLevel="1"/>
    <col min="2" max="2" width="2.5546875" style="12" customWidth="1" collapsed="1"/>
    <col min="3" max="3" width="6.21875" style="12" customWidth="1"/>
    <col min="4" max="4" width="7.21875" style="13" customWidth="1"/>
    <col min="5" max="5" width="14.44140625" style="13" hidden="1" customWidth="1" outlineLevel="2"/>
    <col min="6" max="6" width="22.44140625" style="12" customWidth="1" collapsed="1"/>
    <col min="7" max="7" width="12" style="12" customWidth="1" outlineLevel="1"/>
    <col min="8" max="8" width="6.5546875" style="12" customWidth="1" outlineLevel="1"/>
    <col min="9" max="9" width="9.5546875" style="14" hidden="1" customWidth="1" outlineLevel="1"/>
    <col min="10" max="10" width="11.21875" style="12" bestFit="1" customWidth="1"/>
    <col min="11" max="11" width="9.21875" style="12" bestFit="1" customWidth="1"/>
    <col min="12" max="12" width="7.21875" style="12" bestFit="1" customWidth="1"/>
    <col min="13" max="13" width="7.77734375" style="12" customWidth="1"/>
    <col min="14" max="14" width="7.21875" style="12" bestFit="1" customWidth="1"/>
    <col min="15" max="15" width="21.77734375" style="12" hidden="1" customWidth="1" outlineLevel="1"/>
    <col min="16" max="16" width="11" style="12" customWidth="1" collapsed="1"/>
    <col min="17" max="17" width="9.21875" style="12" customWidth="1"/>
    <col min="18" max="18" width="9.77734375" style="12" bestFit="1" customWidth="1"/>
    <col min="19" max="19" width="11" style="12" customWidth="1"/>
    <col min="20" max="20" width="10.44140625" style="12" bestFit="1" customWidth="1"/>
    <col min="21" max="21" width="9.21875" style="12"/>
    <col min="22" max="22" width="32" style="199" customWidth="1"/>
    <col min="23" max="32" width="2.44140625" style="12" hidden="1" customWidth="1"/>
    <col min="33" max="34" width="0" style="12" hidden="1" customWidth="1"/>
    <col min="35" max="16384" width="9.21875" style="12"/>
  </cols>
  <sheetData>
    <row r="1" spans="1:30" ht="32.4" customHeight="1" thickBot="1">
      <c r="D1" s="250" t="s">
        <v>865</v>
      </c>
      <c r="E1" s="227"/>
      <c r="F1" s="228"/>
    </row>
    <row r="2" spans="1:30" ht="9.4499999999999993" customHeight="1">
      <c r="B2" s="15"/>
      <c r="C2" s="15"/>
      <c r="D2" s="16"/>
      <c r="E2" s="16"/>
      <c r="F2" s="15"/>
      <c r="G2" s="15"/>
      <c r="H2" s="15"/>
      <c r="I2" s="17"/>
      <c r="J2" s="15"/>
      <c r="K2" s="251"/>
      <c r="L2" s="252"/>
      <c r="M2" s="252"/>
      <c r="N2" s="253"/>
      <c r="O2" s="46"/>
      <c r="P2" s="15"/>
      <c r="Q2" s="15"/>
    </row>
    <row r="3" spans="1:30" ht="18" thickBot="1">
      <c r="B3" s="15"/>
      <c r="C3" s="15"/>
      <c r="D3" s="232"/>
      <c r="E3" s="232"/>
      <c r="F3" s="232"/>
      <c r="G3" s="232"/>
      <c r="H3" s="232"/>
      <c r="I3" s="232"/>
      <c r="J3" s="232"/>
      <c r="K3" s="254" t="s">
        <v>866</v>
      </c>
      <c r="L3" s="255"/>
      <c r="M3" s="255"/>
      <c r="N3" s="256"/>
      <c r="O3" s="47"/>
      <c r="P3" s="18"/>
      <c r="Q3" s="15"/>
    </row>
    <row r="4" spans="1:30" ht="40.799999999999997" thickBot="1">
      <c r="A4" s="281" t="s">
        <v>886</v>
      </c>
      <c r="B4" s="15"/>
      <c r="C4" s="19"/>
      <c r="D4" s="236"/>
      <c r="E4" s="237"/>
      <c r="F4" s="238"/>
      <c r="G4" s="247" t="s">
        <v>26</v>
      </c>
      <c r="H4" s="248"/>
      <c r="I4" s="249"/>
      <c r="J4" s="20">
        <v>5</v>
      </c>
      <c r="K4" s="242" t="s">
        <v>810</v>
      </c>
      <c r="L4" s="243"/>
      <c r="M4" s="242" t="s">
        <v>811</v>
      </c>
      <c r="N4" s="243"/>
      <c r="O4" s="217" t="s">
        <v>666</v>
      </c>
      <c r="P4" s="218"/>
      <c r="Q4" s="218"/>
      <c r="R4" s="218"/>
      <c r="S4" s="218"/>
      <c r="T4" s="218"/>
      <c r="U4" s="219"/>
      <c r="V4" s="200"/>
    </row>
    <row r="5" spans="1:30" s="13" customFormat="1" ht="28.2" thickBot="1">
      <c r="A5" s="280">
        <v>0</v>
      </c>
      <c r="B5" s="16"/>
      <c r="C5" s="70" t="s">
        <v>27</v>
      </c>
      <c r="D5" s="70" t="s">
        <v>28</v>
      </c>
      <c r="E5" s="25" t="s">
        <v>29</v>
      </c>
      <c r="F5" s="25" t="s">
        <v>30</v>
      </c>
      <c r="G5" s="54" t="s">
        <v>31</v>
      </c>
      <c r="H5" s="72" t="s">
        <v>32</v>
      </c>
      <c r="I5" s="169" t="s">
        <v>33</v>
      </c>
      <c r="J5" s="168" t="s">
        <v>34</v>
      </c>
      <c r="K5" s="54" t="s">
        <v>35</v>
      </c>
      <c r="L5" s="75" t="s">
        <v>36</v>
      </c>
      <c r="M5" s="54" t="s">
        <v>35</v>
      </c>
      <c r="N5" s="75" t="s">
        <v>36</v>
      </c>
      <c r="O5" s="111" t="s">
        <v>660</v>
      </c>
      <c r="P5" s="111" t="s">
        <v>37</v>
      </c>
      <c r="Q5" s="112" t="s">
        <v>38</v>
      </c>
      <c r="R5" s="112" t="s">
        <v>39</v>
      </c>
      <c r="S5" s="112" t="s">
        <v>668</v>
      </c>
      <c r="T5" s="113" t="s">
        <v>40</v>
      </c>
      <c r="U5" s="114" t="s">
        <v>41</v>
      </c>
      <c r="V5" s="201" t="s">
        <v>885</v>
      </c>
      <c r="W5" s="56" t="s">
        <v>6</v>
      </c>
      <c r="X5" s="56" t="s">
        <v>5</v>
      </c>
      <c r="Y5" s="56" t="s">
        <v>0</v>
      </c>
      <c r="Z5" s="56" t="s">
        <v>1</v>
      </c>
      <c r="AA5" s="56" t="s">
        <v>2</v>
      </c>
      <c r="AB5" s="56" t="s">
        <v>8</v>
      </c>
      <c r="AC5" s="56" t="s">
        <v>7</v>
      </c>
    </row>
    <row r="6" spans="1:30" s="13" customFormat="1" ht="30.75" customHeight="1" thickBot="1">
      <c r="A6" s="280">
        <v>14</v>
      </c>
      <c r="B6" s="206">
        <v>1</v>
      </c>
      <c r="C6" s="207">
        <f>D6</f>
        <v>44401</v>
      </c>
      <c r="D6" s="197">
        <v>44401</v>
      </c>
      <c r="E6" s="167" t="s">
        <v>850</v>
      </c>
      <c r="F6" s="129" t="s">
        <v>841</v>
      </c>
      <c r="G6" s="95">
        <v>0.54166666666666663</v>
      </c>
      <c r="H6" s="96">
        <f t="shared" ref="H6:H13" si="0">A6-A5</f>
        <v>14</v>
      </c>
      <c r="I6" s="97">
        <f t="shared" ref="I6:I14" si="1">IF(ISBLANK(G6),"",H6/EstAvgSpeed/24)</f>
        <v>0.11666666666666665</v>
      </c>
      <c r="J6" s="98">
        <f t="shared" ref="J6:J14" si="2">IF(ISBLANK(G6),"",G6+I6)</f>
        <v>0.65833333333333333</v>
      </c>
      <c r="K6" s="119">
        <v>942</v>
      </c>
      <c r="L6" s="120">
        <v>954</v>
      </c>
      <c r="M6" s="121">
        <v>312</v>
      </c>
      <c r="N6" s="120">
        <v>336</v>
      </c>
      <c r="O6" s="99" t="s">
        <v>549</v>
      </c>
      <c r="P6" s="100">
        <f>IF(ISBLANK(O6),"",dawn(W6,X6,Y6,Z6,AA6,AB6,AC6,12))</f>
        <v>0.18184984630593667</v>
      </c>
      <c r="Q6" s="101">
        <f t="shared" ref="Q6:Q14" si="3">IF(ISBLANK(O6),"",sunrise(W6,X6,Y6,Z6,AA6,AB6,AC6))</f>
        <v>0.23172412688575497</v>
      </c>
      <c r="R6" s="102">
        <f t="shared" ref="R6:R14" si="4">IF(ISBLANK(O6),"",sunset(W6,X6,Y6,Z6,AA6,AB6,AC6))</f>
        <v>0.84081162587632674</v>
      </c>
      <c r="S6" s="103">
        <f t="shared" ref="S6:S14" si="5">IF(ISBLANK(O6),"",dusk(W6,X6,Y6,Z6,AA6,AB6,AC6,12))</f>
        <v>0.89056856983300003</v>
      </c>
      <c r="T6" s="121">
        <v>916</v>
      </c>
      <c r="U6" s="132">
        <v>1</v>
      </c>
      <c r="V6" s="202"/>
      <c r="W6" s="63">
        <f t="shared" ref="W6:W14" si="6">VLOOKUP($O6,$G$161:$K$443,4,FALSE)</f>
        <v>41.363300000000002</v>
      </c>
      <c r="X6" s="63">
        <f t="shared" ref="X6:X14" si="7">VLOOKUP($O6,$G$161:$K$443,5,FALSE)</f>
        <v>-71.489999999999995</v>
      </c>
      <c r="Y6" s="64">
        <f>YEAR(D6)</f>
        <v>2021</v>
      </c>
      <c r="Z6" s="65">
        <f>MONTH(D6)</f>
        <v>7</v>
      </c>
      <c r="AA6" s="65">
        <f>DAY(D6)</f>
        <v>24</v>
      </c>
      <c r="AB6" s="56">
        <v>-5</v>
      </c>
      <c r="AC6" s="56">
        <v>1</v>
      </c>
    </row>
    <row r="7" spans="1:30" s="13" customFormat="1" ht="47.4">
      <c r="A7" s="280">
        <v>36</v>
      </c>
      <c r="B7" s="206">
        <v>2</v>
      </c>
      <c r="C7" s="208">
        <f t="shared" ref="C7:C14" si="8">D7</f>
        <v>44402</v>
      </c>
      <c r="D7" s="144">
        <f>D6+1</f>
        <v>44402</v>
      </c>
      <c r="E7" s="166" t="s">
        <v>827</v>
      </c>
      <c r="F7" s="130" t="s">
        <v>861</v>
      </c>
      <c r="G7" s="76">
        <v>0.39583333333333331</v>
      </c>
      <c r="H7" s="77">
        <f t="shared" si="0"/>
        <v>22</v>
      </c>
      <c r="I7" s="48">
        <f t="shared" si="1"/>
        <v>0.18333333333333335</v>
      </c>
      <c r="J7" s="49">
        <f t="shared" si="2"/>
        <v>0.57916666666666661</v>
      </c>
      <c r="K7" s="157">
        <v>1030</v>
      </c>
      <c r="L7" s="123">
        <v>1042</v>
      </c>
      <c r="M7" s="124">
        <v>406</v>
      </c>
      <c r="N7" s="120">
        <v>430</v>
      </c>
      <c r="O7" s="80" t="s">
        <v>548</v>
      </c>
      <c r="P7" s="59">
        <f t="shared" ref="P7:P14" si="9">IF(ISBLANK(O7),"",dawn(W7,X7,Y7,Z7,AA7,AB7,AC7,12))</f>
        <v>0.18357708942972956</v>
      </c>
      <c r="Q7" s="60">
        <f t="shared" si="3"/>
        <v>0.23328052002210756</v>
      </c>
      <c r="R7" s="61">
        <f t="shared" si="4"/>
        <v>0.84115660750075194</v>
      </c>
      <c r="S7" s="62">
        <f t="shared" si="5"/>
        <v>0.89074208896880314</v>
      </c>
      <c r="T7" s="124">
        <v>952</v>
      </c>
      <c r="U7" s="132">
        <v>0.98</v>
      </c>
      <c r="V7" s="202"/>
      <c r="W7" s="63">
        <f t="shared" si="6"/>
        <v>41.381700000000002</v>
      </c>
      <c r="X7" s="63">
        <f t="shared" si="7"/>
        <v>-71.831699999999998</v>
      </c>
      <c r="Y7" s="64">
        <f t="shared" ref="Y7:Y14" si="10">YEAR(D7)</f>
        <v>2021</v>
      </c>
      <c r="Z7" s="65">
        <f t="shared" ref="Z7:Z14" si="11">MONTH(D7)</f>
        <v>7</v>
      </c>
      <c r="AA7" s="65">
        <f t="shared" ref="AA7:AA14" si="12">DAY(D7)</f>
        <v>25</v>
      </c>
      <c r="AB7" s="56">
        <v>-5</v>
      </c>
      <c r="AC7" s="56">
        <v>1</v>
      </c>
      <c r="AD7" s="67"/>
    </row>
    <row r="8" spans="1:30" s="13" customFormat="1" ht="37.799999999999997" customHeight="1">
      <c r="A8" s="280">
        <v>64</v>
      </c>
      <c r="B8" s="206">
        <v>3</v>
      </c>
      <c r="C8" s="208">
        <f t="shared" si="8"/>
        <v>44403</v>
      </c>
      <c r="D8" s="144">
        <f t="shared" ref="D8:D14" si="13">D7+1</f>
        <v>44403</v>
      </c>
      <c r="E8" s="166" t="s">
        <v>816</v>
      </c>
      <c r="F8" s="166" t="s">
        <v>862</v>
      </c>
      <c r="G8" s="128">
        <v>0.39583333333333331</v>
      </c>
      <c r="H8" s="77">
        <f t="shared" si="0"/>
        <v>28</v>
      </c>
      <c r="I8" s="48">
        <f t="shared" si="1"/>
        <v>0.23333333333333331</v>
      </c>
      <c r="J8" s="49">
        <f t="shared" si="2"/>
        <v>0.62916666666666665</v>
      </c>
      <c r="K8" s="122">
        <v>1118</v>
      </c>
      <c r="L8" s="123">
        <v>1130</v>
      </c>
      <c r="M8" s="122">
        <v>454</v>
      </c>
      <c r="N8" s="123">
        <v>518</v>
      </c>
      <c r="O8" s="80" t="s">
        <v>495</v>
      </c>
      <c r="P8" s="59">
        <f t="shared" si="9"/>
        <v>0.18674758812637796</v>
      </c>
      <c r="Q8" s="60">
        <f t="shared" si="3"/>
        <v>0.23592859626237614</v>
      </c>
      <c r="R8" s="61">
        <f t="shared" si="4"/>
        <v>0.84144781096436827</v>
      </c>
      <c r="S8" s="62">
        <f t="shared" si="5"/>
        <v>0.89051330930782646</v>
      </c>
      <c r="T8" s="122">
        <v>1021</v>
      </c>
      <c r="U8" s="132">
        <v>0.94</v>
      </c>
      <c r="V8" s="202" t="s">
        <v>864</v>
      </c>
      <c r="W8" s="63">
        <f t="shared" si="6"/>
        <v>41.101700000000001</v>
      </c>
      <c r="X8" s="63">
        <f t="shared" si="7"/>
        <v>-72.361699999999999</v>
      </c>
      <c r="Y8" s="64">
        <f t="shared" si="10"/>
        <v>2021</v>
      </c>
      <c r="Z8" s="65">
        <f t="shared" si="11"/>
        <v>7</v>
      </c>
      <c r="AA8" s="65">
        <f t="shared" si="12"/>
        <v>26</v>
      </c>
      <c r="AB8" s="56">
        <v>-5</v>
      </c>
      <c r="AC8" s="56">
        <v>1</v>
      </c>
      <c r="AD8" s="67"/>
    </row>
    <row r="9" spans="1:30" s="13" customFormat="1" ht="30.75" customHeight="1">
      <c r="A9" s="280">
        <v>64</v>
      </c>
      <c r="B9" s="206">
        <v>4</v>
      </c>
      <c r="C9" s="208">
        <f t="shared" si="8"/>
        <v>44404</v>
      </c>
      <c r="D9" s="144">
        <f t="shared" si="13"/>
        <v>44404</v>
      </c>
      <c r="E9" s="166" t="s">
        <v>50</v>
      </c>
      <c r="F9" s="130" t="s">
        <v>859</v>
      </c>
      <c r="G9" s="76"/>
      <c r="H9" s="77">
        <f t="shared" si="0"/>
        <v>0</v>
      </c>
      <c r="I9" s="48" t="str">
        <f t="shared" ref="I9:I11" si="14">IF(ISBLANK(G9),"",H9/EstAvgSpeed/24)</f>
        <v/>
      </c>
      <c r="J9" s="49" t="str">
        <f t="shared" ref="J9:J11" si="15">IF(ISBLANK(G9),"",G9+I9)</f>
        <v/>
      </c>
      <c r="K9" s="157"/>
      <c r="L9" s="123">
        <v>1206</v>
      </c>
      <c r="M9" s="122">
        <v>542</v>
      </c>
      <c r="N9" s="123">
        <v>606</v>
      </c>
      <c r="O9" s="80" t="s">
        <v>495</v>
      </c>
      <c r="P9" s="59">
        <f t="shared" si="9"/>
        <v>0.1875856893965126</v>
      </c>
      <c r="Q9" s="60">
        <f t="shared" si="3"/>
        <v>0.23657596604155945</v>
      </c>
      <c r="R9" s="61">
        <f t="shared" si="4"/>
        <v>0.84077666528011052</v>
      </c>
      <c r="S9" s="62">
        <f t="shared" si="5"/>
        <v>0.88965130207343968</v>
      </c>
      <c r="T9" s="122">
        <v>1047</v>
      </c>
      <c r="U9" s="132">
        <v>0.87</v>
      </c>
      <c r="V9" s="202"/>
      <c r="W9" s="63">
        <f t="shared" si="6"/>
        <v>41.101700000000001</v>
      </c>
      <c r="X9" s="63">
        <f t="shared" si="7"/>
        <v>-72.361699999999999</v>
      </c>
      <c r="Y9" s="64">
        <f t="shared" si="10"/>
        <v>2021</v>
      </c>
      <c r="Z9" s="65">
        <f t="shared" si="11"/>
        <v>7</v>
      </c>
      <c r="AA9" s="65">
        <f t="shared" si="12"/>
        <v>27</v>
      </c>
      <c r="AB9" s="56">
        <v>-5</v>
      </c>
      <c r="AC9" s="56">
        <v>1</v>
      </c>
      <c r="AD9" s="67"/>
    </row>
    <row r="10" spans="1:30" s="13" customFormat="1" ht="42.6" customHeight="1">
      <c r="A10" s="280">
        <v>76</v>
      </c>
      <c r="B10" s="206">
        <v>5</v>
      </c>
      <c r="C10" s="208">
        <f t="shared" si="8"/>
        <v>44405</v>
      </c>
      <c r="D10" s="144">
        <f t="shared" si="13"/>
        <v>44405</v>
      </c>
      <c r="E10" s="166" t="s">
        <v>50</v>
      </c>
      <c r="F10" s="166" t="s">
        <v>868</v>
      </c>
      <c r="G10" s="76">
        <v>0.45833333333333331</v>
      </c>
      <c r="H10" s="77">
        <f t="shared" si="0"/>
        <v>12</v>
      </c>
      <c r="I10" s="48">
        <f t="shared" si="14"/>
        <v>9.9999999999999992E-2</v>
      </c>
      <c r="J10" s="49">
        <f t="shared" si="15"/>
        <v>0.55833333333333335</v>
      </c>
      <c r="K10" s="157">
        <v>1224</v>
      </c>
      <c r="L10" s="123">
        <v>1254</v>
      </c>
      <c r="M10" s="122">
        <v>630</v>
      </c>
      <c r="N10" s="123">
        <v>700</v>
      </c>
      <c r="O10" s="80" t="s">
        <v>498</v>
      </c>
      <c r="P10" s="59">
        <f t="shared" si="9"/>
        <v>0.1885385502963971</v>
      </c>
      <c r="Q10" s="60">
        <f t="shared" si="3"/>
        <v>0.23722671555891675</v>
      </c>
      <c r="R10" s="61">
        <f t="shared" si="4"/>
        <v>0.83972912370102304</v>
      </c>
      <c r="S10" s="62">
        <f t="shared" si="5"/>
        <v>0.88830257989140793</v>
      </c>
      <c r="T10" s="122">
        <v>1110</v>
      </c>
      <c r="U10" s="132">
        <v>0.8</v>
      </c>
      <c r="V10" s="202"/>
      <c r="W10" s="63">
        <f t="shared" si="6"/>
        <v>41.003300000000003</v>
      </c>
      <c r="X10" s="63">
        <f t="shared" si="7"/>
        <v>-72.296700000000001</v>
      </c>
      <c r="Y10" s="64">
        <f t="shared" si="10"/>
        <v>2021</v>
      </c>
      <c r="Z10" s="65">
        <f t="shared" si="11"/>
        <v>7</v>
      </c>
      <c r="AA10" s="65">
        <f t="shared" si="12"/>
        <v>28</v>
      </c>
      <c r="AB10" s="56">
        <v>-5</v>
      </c>
      <c r="AC10" s="56">
        <v>1</v>
      </c>
      <c r="AD10" s="67"/>
    </row>
    <row r="11" spans="1:30" s="13" customFormat="1" ht="30.75" customHeight="1">
      <c r="A11" s="280">
        <v>81</v>
      </c>
      <c r="B11" s="206">
        <v>6</v>
      </c>
      <c r="C11" s="208">
        <f t="shared" si="8"/>
        <v>44406</v>
      </c>
      <c r="D11" s="144">
        <f t="shared" si="13"/>
        <v>44406</v>
      </c>
      <c r="E11" s="166" t="s">
        <v>118</v>
      </c>
      <c r="F11" s="166" t="s">
        <v>869</v>
      </c>
      <c r="G11" s="76">
        <v>0.47916666666666669</v>
      </c>
      <c r="H11" s="77">
        <f t="shared" si="0"/>
        <v>5</v>
      </c>
      <c r="I11" s="48">
        <f t="shared" si="14"/>
        <v>4.1666666666666664E-2</v>
      </c>
      <c r="J11" s="49">
        <f t="shared" si="15"/>
        <v>0.52083333333333337</v>
      </c>
      <c r="K11" s="122">
        <v>112</v>
      </c>
      <c r="L11" s="123">
        <v>142</v>
      </c>
      <c r="M11" s="122">
        <v>718</v>
      </c>
      <c r="N11" s="123">
        <v>748</v>
      </c>
      <c r="O11" s="80" t="s">
        <v>498</v>
      </c>
      <c r="P11" s="59">
        <f t="shared" si="9"/>
        <v>0.18938399588015445</v>
      </c>
      <c r="Q11" s="60">
        <f t="shared" si="3"/>
        <v>0.23788190469601003</v>
      </c>
      <c r="R11" s="61">
        <f t="shared" si="4"/>
        <v>0.8390226985468604</v>
      </c>
      <c r="S11" s="62">
        <f t="shared" si="5"/>
        <v>0.88740604873272122</v>
      </c>
      <c r="T11" s="122">
        <v>1133</v>
      </c>
      <c r="U11" s="132">
        <v>0.71</v>
      </c>
      <c r="V11" s="202"/>
      <c r="W11" s="63">
        <f t="shared" si="6"/>
        <v>41.003300000000003</v>
      </c>
      <c r="X11" s="63">
        <f t="shared" si="7"/>
        <v>-72.296700000000001</v>
      </c>
      <c r="Y11" s="64">
        <f t="shared" si="10"/>
        <v>2021</v>
      </c>
      <c r="Z11" s="65">
        <f t="shared" si="11"/>
        <v>7</v>
      </c>
      <c r="AA11" s="65">
        <f t="shared" si="12"/>
        <v>29</v>
      </c>
      <c r="AB11" s="56">
        <v>-5</v>
      </c>
      <c r="AC11" s="56">
        <v>1</v>
      </c>
      <c r="AD11" s="67"/>
    </row>
    <row r="12" spans="1:30" s="13" customFormat="1" ht="30.75" customHeight="1">
      <c r="A12" s="280">
        <v>103</v>
      </c>
      <c r="B12" s="206">
        <v>7</v>
      </c>
      <c r="C12" s="208">
        <f t="shared" si="8"/>
        <v>44407</v>
      </c>
      <c r="D12" s="144">
        <f t="shared" si="13"/>
        <v>44407</v>
      </c>
      <c r="E12" s="166" t="s">
        <v>858</v>
      </c>
      <c r="F12" s="166" t="s">
        <v>867</v>
      </c>
      <c r="G12" s="76">
        <v>0.35416666666666669</v>
      </c>
      <c r="H12" s="77">
        <f t="shared" si="0"/>
        <v>22</v>
      </c>
      <c r="I12" s="48">
        <f t="shared" si="1"/>
        <v>0.18333333333333335</v>
      </c>
      <c r="J12" s="49">
        <f t="shared" si="2"/>
        <v>0.53750000000000009</v>
      </c>
      <c r="K12" s="165">
        <v>206</v>
      </c>
      <c r="L12" s="164">
        <v>230</v>
      </c>
      <c r="M12" s="122">
        <v>806</v>
      </c>
      <c r="N12" s="123">
        <v>842</v>
      </c>
      <c r="O12" s="80" t="s">
        <v>542</v>
      </c>
      <c r="P12" s="59">
        <f t="shared" si="9"/>
        <v>0.18862849772257209</v>
      </c>
      <c r="Q12" s="60">
        <f t="shared" si="3"/>
        <v>0.23733310352978593</v>
      </c>
      <c r="R12" s="61">
        <f t="shared" si="4"/>
        <v>0.83835142958484898</v>
      </c>
      <c r="S12" s="62">
        <f t="shared" si="5"/>
        <v>0.8869384535443473</v>
      </c>
      <c r="T12" s="122">
        <v>1156</v>
      </c>
      <c r="U12" s="132">
        <v>0.61</v>
      </c>
      <c r="V12" s="202" t="s">
        <v>870</v>
      </c>
      <c r="W12" s="63">
        <f t="shared" si="6"/>
        <v>41.361400000000003</v>
      </c>
      <c r="X12" s="63">
        <f t="shared" si="7"/>
        <v>-72.09</v>
      </c>
      <c r="Y12" s="64">
        <f t="shared" si="10"/>
        <v>2021</v>
      </c>
      <c r="Z12" s="65">
        <f t="shared" si="11"/>
        <v>7</v>
      </c>
      <c r="AA12" s="65">
        <f t="shared" si="12"/>
        <v>30</v>
      </c>
      <c r="AB12" s="56">
        <v>-5</v>
      </c>
      <c r="AC12" s="56">
        <v>1</v>
      </c>
      <c r="AD12" s="67"/>
    </row>
    <row r="13" spans="1:30" s="13" customFormat="1" ht="30.75" customHeight="1">
      <c r="A13" s="280">
        <v>112</v>
      </c>
      <c r="B13" s="206">
        <v>8</v>
      </c>
      <c r="C13" s="208">
        <f t="shared" si="8"/>
        <v>44408</v>
      </c>
      <c r="D13" s="144">
        <f t="shared" si="13"/>
        <v>44408</v>
      </c>
      <c r="E13" s="166" t="s">
        <v>842</v>
      </c>
      <c r="F13" s="166" t="s">
        <v>863</v>
      </c>
      <c r="G13" s="76">
        <v>0.39583333333333331</v>
      </c>
      <c r="H13" s="77">
        <f t="shared" si="0"/>
        <v>9</v>
      </c>
      <c r="I13" s="48">
        <f t="shared" si="1"/>
        <v>7.4999999999999997E-2</v>
      </c>
      <c r="J13" s="49">
        <f t="shared" si="2"/>
        <v>0.47083333333333333</v>
      </c>
      <c r="K13" s="122">
        <v>300</v>
      </c>
      <c r="L13" s="123">
        <v>318</v>
      </c>
      <c r="M13" s="157">
        <v>900</v>
      </c>
      <c r="N13" s="123">
        <v>936</v>
      </c>
      <c r="O13" s="80" t="s">
        <v>546</v>
      </c>
      <c r="P13" s="59">
        <f t="shared" si="9"/>
        <v>0.18901944134826371</v>
      </c>
      <c r="Q13" s="60">
        <f t="shared" si="3"/>
        <v>0.23746638072548359</v>
      </c>
      <c r="R13" s="61">
        <f t="shared" si="4"/>
        <v>0.83686258423658033</v>
      </c>
      <c r="S13" s="62">
        <f t="shared" si="5"/>
        <v>0.88519292226746449</v>
      </c>
      <c r="T13" s="122"/>
      <c r="U13" s="104">
        <v>0.51</v>
      </c>
      <c r="V13" s="202"/>
      <c r="W13" s="63">
        <f t="shared" si="6"/>
        <v>41.305</v>
      </c>
      <c r="X13" s="63">
        <f t="shared" si="7"/>
        <v>-71.86</v>
      </c>
      <c r="Y13" s="64">
        <f t="shared" si="10"/>
        <v>2021</v>
      </c>
      <c r="Z13" s="65">
        <f t="shared" si="11"/>
        <v>7</v>
      </c>
      <c r="AA13" s="65">
        <f t="shared" si="12"/>
        <v>31</v>
      </c>
      <c r="AB13" s="56">
        <v>-5</v>
      </c>
      <c r="AC13" s="56">
        <v>1</v>
      </c>
      <c r="AD13" s="67"/>
    </row>
    <row r="14" spans="1:30" s="13" customFormat="1" ht="45" customHeight="1" thickBot="1">
      <c r="A14" s="280">
        <v>150</v>
      </c>
      <c r="B14" s="206">
        <v>9</v>
      </c>
      <c r="C14" s="209">
        <f t="shared" si="8"/>
        <v>44409</v>
      </c>
      <c r="D14" s="145">
        <f t="shared" si="13"/>
        <v>44409</v>
      </c>
      <c r="E14" s="166" t="s">
        <v>860</v>
      </c>
      <c r="F14" s="131" t="s">
        <v>876</v>
      </c>
      <c r="G14" s="78">
        <v>0.29166666666666669</v>
      </c>
      <c r="H14" s="79">
        <f>A14-A13</f>
        <v>38</v>
      </c>
      <c r="I14" s="50">
        <f t="shared" si="1"/>
        <v>0.31666666666666665</v>
      </c>
      <c r="J14" s="51">
        <f t="shared" si="2"/>
        <v>0.60833333333333339</v>
      </c>
      <c r="K14" s="125">
        <v>400</v>
      </c>
      <c r="L14" s="126">
        <v>412</v>
      </c>
      <c r="M14" s="125">
        <v>954</v>
      </c>
      <c r="N14" s="126">
        <v>1030</v>
      </c>
      <c r="O14" s="105" t="s">
        <v>563</v>
      </c>
      <c r="P14" s="106">
        <f t="shared" si="9"/>
        <v>0.18784181004794173</v>
      </c>
      <c r="Q14" s="107">
        <f t="shared" si="3"/>
        <v>0.23631434803995843</v>
      </c>
      <c r="R14" s="108">
        <f t="shared" si="4"/>
        <v>0.83495538751489895</v>
      </c>
      <c r="S14" s="109">
        <f t="shared" si="5"/>
        <v>0.88331004833056304</v>
      </c>
      <c r="T14" s="125">
        <v>1237</v>
      </c>
      <c r="U14" s="110">
        <v>0.41</v>
      </c>
      <c r="V14" s="202"/>
      <c r="W14" s="63">
        <f t="shared" si="6"/>
        <v>41.505000000000003</v>
      </c>
      <c r="X14" s="63">
        <f t="shared" si="7"/>
        <v>-71.326700000000002</v>
      </c>
      <c r="Y14" s="64">
        <f t="shared" si="10"/>
        <v>2021</v>
      </c>
      <c r="Z14" s="65">
        <f t="shared" si="11"/>
        <v>8</v>
      </c>
      <c r="AA14" s="65">
        <f t="shared" si="12"/>
        <v>1</v>
      </c>
      <c r="AB14" s="56">
        <v>-5</v>
      </c>
      <c r="AC14" s="56">
        <v>1</v>
      </c>
    </row>
    <row r="15" spans="1:30" s="13" customFormat="1" ht="31.5" customHeight="1">
      <c r="A15" s="280"/>
      <c r="B15" s="16"/>
      <c r="C15" s="16"/>
      <c r="D15" s="23"/>
      <c r="E15" s="23"/>
      <c r="F15" s="23"/>
      <c r="G15" s="23"/>
      <c r="H15" s="163">
        <f>SUM(H6:H14)</f>
        <v>150</v>
      </c>
      <c r="I15" s="69"/>
      <c r="J15" s="23"/>
      <c r="K15" s="23"/>
      <c r="L15" s="23"/>
      <c r="M15" s="23"/>
      <c r="N15" s="23"/>
      <c r="O15" s="58"/>
      <c r="P15" s="16"/>
      <c r="Q15" s="16"/>
      <c r="V15" s="203"/>
    </row>
    <row r="16" spans="1:30">
      <c r="D16" s="44"/>
      <c r="E16"/>
      <c r="F16"/>
      <c r="G16"/>
      <c r="H16"/>
    </row>
    <row r="17" spans="4:8">
      <c r="D17" s="44"/>
      <c r="E17"/>
      <c r="F17"/>
      <c r="G17"/>
      <c r="H17"/>
    </row>
    <row r="18" spans="4:8">
      <c r="D18" s="44"/>
      <c r="E18"/>
      <c r="F18"/>
      <c r="G18"/>
      <c r="H18"/>
    </row>
    <row r="19" spans="4:8">
      <c r="D19" s="44"/>
      <c r="E19"/>
      <c r="F19"/>
      <c r="G19"/>
      <c r="H19"/>
    </row>
    <row r="20" spans="4:8">
      <c r="D20" s="44"/>
      <c r="E20"/>
      <c r="F20"/>
      <c r="G20"/>
      <c r="H20"/>
    </row>
    <row r="21" spans="4:8">
      <c r="D21" s="44"/>
      <c r="E21"/>
      <c r="F21"/>
      <c r="G21"/>
      <c r="H21"/>
    </row>
    <row r="22" spans="4:8">
      <c r="D22" s="44"/>
      <c r="E22"/>
      <c r="F22"/>
      <c r="G22"/>
      <c r="H22"/>
    </row>
    <row r="23" spans="4:8">
      <c r="D23" s="44"/>
      <c r="E23"/>
      <c r="F23"/>
      <c r="G23"/>
      <c r="H23"/>
    </row>
    <row r="24" spans="4:8">
      <c r="D24" s="44"/>
      <c r="E24"/>
      <c r="F24"/>
      <c r="G24"/>
      <c r="H24"/>
    </row>
    <row r="25" spans="4:8">
      <c r="D25" s="44"/>
      <c r="E25"/>
      <c r="F25"/>
      <c r="G25"/>
      <c r="H25"/>
    </row>
    <row r="26" spans="4:8">
      <c r="D26" s="44"/>
      <c r="E26"/>
      <c r="F26"/>
      <c r="G26"/>
      <c r="H26"/>
    </row>
    <row r="27" spans="4:8">
      <c r="D27" s="44"/>
      <c r="E27"/>
      <c r="F27"/>
      <c r="G27"/>
      <c r="H27"/>
    </row>
    <row r="28" spans="4:8">
      <c r="D28" s="44"/>
      <c r="E28"/>
      <c r="F28"/>
      <c r="G28"/>
      <c r="H28"/>
    </row>
    <row r="29" spans="4:8">
      <c r="D29" s="44"/>
      <c r="E29"/>
      <c r="F29"/>
      <c r="G29"/>
      <c r="H29"/>
    </row>
    <row r="30" spans="4:8">
      <c r="D30" s="44"/>
      <c r="E30"/>
      <c r="F30"/>
      <c r="G30"/>
      <c r="H30"/>
    </row>
    <row r="31" spans="4:8">
      <c r="D31" s="44"/>
      <c r="E31"/>
      <c r="F31"/>
      <c r="G31"/>
      <c r="H31"/>
    </row>
    <row r="32" spans="4:8">
      <c r="D32" s="44"/>
      <c r="E32"/>
      <c r="F32"/>
      <c r="G32"/>
      <c r="H32"/>
    </row>
    <row r="33" spans="4:8">
      <c r="D33" s="44"/>
      <c r="E33"/>
      <c r="F33"/>
      <c r="G33"/>
      <c r="H33"/>
    </row>
    <row r="34" spans="4:8">
      <c r="D34" s="44"/>
      <c r="E34"/>
      <c r="F34"/>
      <c r="G34"/>
      <c r="H34"/>
    </row>
    <row r="35" spans="4:8">
      <c r="D35" s="44"/>
      <c r="E35"/>
      <c r="F35"/>
      <c r="G35"/>
      <c r="H35"/>
    </row>
    <row r="36" spans="4:8">
      <c r="D36" s="44"/>
      <c r="E36"/>
      <c r="F36"/>
      <c r="G36"/>
      <c r="H36"/>
    </row>
    <row r="37" spans="4:8">
      <c r="D37" s="44"/>
      <c r="E37"/>
      <c r="F37"/>
      <c r="G37"/>
      <c r="H37"/>
    </row>
    <row r="38" spans="4:8">
      <c r="D38" s="44"/>
      <c r="E38"/>
      <c r="F38"/>
      <c r="G38"/>
      <c r="H38"/>
    </row>
    <row r="39" spans="4:8">
      <c r="D39" s="44"/>
      <c r="E39"/>
      <c r="F39"/>
      <c r="G39"/>
      <c r="H39"/>
    </row>
    <row r="40" spans="4:8">
      <c r="D40" s="44"/>
      <c r="E40"/>
      <c r="F40"/>
      <c r="G40"/>
      <c r="H40"/>
    </row>
    <row r="41" spans="4:8">
      <c r="D41" s="44"/>
      <c r="E41"/>
      <c r="F41"/>
      <c r="G41"/>
      <c r="H41"/>
    </row>
    <row r="42" spans="4:8">
      <c r="D42" s="44"/>
      <c r="E42"/>
      <c r="F42"/>
      <c r="G42"/>
      <c r="H42"/>
    </row>
    <row r="43" spans="4:8">
      <c r="D43" s="44"/>
      <c r="E43"/>
      <c r="F43"/>
      <c r="G43"/>
      <c r="H43"/>
    </row>
    <row r="46" spans="4:8">
      <c r="D46" s="12"/>
      <c r="E46" s="12"/>
    </row>
    <row r="47" spans="4:8">
      <c r="D47" s="12"/>
      <c r="E47" s="12"/>
    </row>
    <row r="48" spans="4:8">
      <c r="D48" s="12"/>
      <c r="E48" s="12"/>
    </row>
    <row r="49" spans="4:5">
      <c r="D49" s="12"/>
      <c r="E49" s="12"/>
    </row>
    <row r="50" spans="4:5">
      <c r="D50" s="12"/>
      <c r="E50" s="12"/>
    </row>
    <row r="51" spans="4:5">
      <c r="D51" s="12"/>
      <c r="E51" s="12"/>
    </row>
    <row r="52" spans="4:5">
      <c r="D52" s="12"/>
      <c r="E52" s="12"/>
    </row>
    <row r="53" spans="4:5">
      <c r="D53" s="12"/>
      <c r="E53" s="12"/>
    </row>
    <row r="54" spans="4:5">
      <c r="D54" s="12"/>
      <c r="E54" s="12"/>
    </row>
    <row r="55" spans="4:5">
      <c r="D55" s="12"/>
      <c r="E55" s="12"/>
    </row>
    <row r="56" spans="4:5">
      <c r="D56" s="12"/>
      <c r="E56" s="12"/>
    </row>
    <row r="57" spans="4:5">
      <c r="D57" s="12"/>
      <c r="E57" s="12"/>
    </row>
    <row r="58" spans="4:5">
      <c r="D58" s="12"/>
      <c r="E58" s="12"/>
    </row>
    <row r="59" spans="4:5">
      <c r="D59" s="12"/>
      <c r="E59" s="12"/>
    </row>
    <row r="60" spans="4:5">
      <c r="D60" s="12"/>
      <c r="E60" s="12"/>
    </row>
    <row r="61" spans="4:5">
      <c r="D61" s="12"/>
      <c r="E61" s="12"/>
    </row>
    <row r="62" spans="4:5">
      <c r="D62" s="12"/>
      <c r="E62" s="12"/>
    </row>
    <row r="63" spans="4:5">
      <c r="D63" s="12"/>
      <c r="E63" s="12"/>
    </row>
    <row r="64" spans="4:5">
      <c r="D64" s="12"/>
      <c r="E64" s="12"/>
    </row>
    <row r="65" spans="4:5">
      <c r="D65" s="12"/>
      <c r="E65" s="12"/>
    </row>
    <row r="66" spans="4:5">
      <c r="D66" s="12"/>
      <c r="E66" s="12"/>
    </row>
    <row r="67" spans="4:5">
      <c r="D67" s="12"/>
      <c r="E67" s="12"/>
    </row>
    <row r="68" spans="4:5">
      <c r="D68" s="12"/>
      <c r="E68" s="12"/>
    </row>
    <row r="69" spans="4:5">
      <c r="D69" s="12"/>
      <c r="E69" s="12"/>
    </row>
    <row r="70" spans="4:5">
      <c r="D70" s="12"/>
      <c r="E70" s="12"/>
    </row>
    <row r="71" spans="4:5">
      <c r="D71" s="12"/>
      <c r="E71" s="12"/>
    </row>
    <row r="72" spans="4:5">
      <c r="D72" s="12"/>
      <c r="E72" s="12"/>
    </row>
    <row r="73" spans="4:5">
      <c r="D73" s="12"/>
      <c r="E73" s="12"/>
    </row>
    <row r="74" spans="4:5">
      <c r="D74" s="12"/>
      <c r="E74" s="12"/>
    </row>
    <row r="75" spans="4:5">
      <c r="D75" s="12"/>
      <c r="E75" s="12"/>
    </row>
    <row r="76" spans="4:5">
      <c r="D76" s="12"/>
      <c r="E76" s="12"/>
    </row>
    <row r="77" spans="4:5">
      <c r="D77" s="12"/>
      <c r="E77" s="12"/>
    </row>
    <row r="78" spans="4:5">
      <c r="D78" s="12"/>
      <c r="E78" s="12"/>
    </row>
    <row r="79" spans="4:5">
      <c r="D79" s="12"/>
      <c r="E79" s="12"/>
    </row>
    <row r="80" spans="4:5">
      <c r="D80" s="12"/>
      <c r="E80" s="12"/>
    </row>
    <row r="81" spans="4:5">
      <c r="D81" s="12"/>
      <c r="E81" s="12"/>
    </row>
    <row r="82" spans="4:5">
      <c r="D82" s="12"/>
      <c r="E82" s="12"/>
    </row>
    <row r="83" spans="4:5">
      <c r="D83" s="12"/>
      <c r="E83" s="12"/>
    </row>
    <row r="84" spans="4:5">
      <c r="D84" s="12"/>
      <c r="E84" s="12"/>
    </row>
    <row r="85" spans="4:5">
      <c r="D85" s="12"/>
      <c r="E85" s="12"/>
    </row>
    <row r="86" spans="4:5">
      <c r="D86" s="12"/>
      <c r="E86" s="12"/>
    </row>
    <row r="87" spans="4:5">
      <c r="D87" s="12"/>
      <c r="E87" s="12"/>
    </row>
    <row r="88" spans="4:5">
      <c r="D88" s="12"/>
      <c r="E88" s="12"/>
    </row>
    <row r="89" spans="4:5">
      <c r="D89" s="12"/>
      <c r="E89" s="12"/>
    </row>
    <row r="90" spans="4:5">
      <c r="D90" s="12"/>
      <c r="E90" s="12"/>
    </row>
    <row r="91" spans="4:5">
      <c r="D91" s="12"/>
      <c r="E91" s="12"/>
    </row>
    <row r="92" spans="4:5">
      <c r="D92" s="12"/>
      <c r="E92" s="12"/>
    </row>
    <row r="93" spans="4:5">
      <c r="D93" s="12"/>
      <c r="E93" s="12"/>
    </row>
    <row r="94" spans="4:5">
      <c r="D94" s="12"/>
      <c r="E94" s="12"/>
    </row>
    <row r="95" spans="4:5">
      <c r="D95" s="12"/>
      <c r="E95" s="12"/>
    </row>
    <row r="96" spans="4:5">
      <c r="D96" s="12"/>
      <c r="E96" s="12"/>
    </row>
    <row r="97" spans="4:5">
      <c r="D97" s="12"/>
      <c r="E97" s="12"/>
    </row>
    <row r="98" spans="4:5">
      <c r="D98" s="12"/>
      <c r="E98" s="12"/>
    </row>
    <row r="99" spans="4:5">
      <c r="D99" s="12"/>
      <c r="E99" s="12"/>
    </row>
    <row r="100" spans="4:5">
      <c r="D100" s="12"/>
      <c r="E100" s="12"/>
    </row>
    <row r="101" spans="4:5">
      <c r="D101" s="12"/>
      <c r="E101" s="12"/>
    </row>
    <row r="102" spans="4:5">
      <c r="D102" s="12"/>
      <c r="E102" s="12"/>
    </row>
    <row r="103" spans="4:5">
      <c r="D103" s="12"/>
      <c r="E103" s="12"/>
    </row>
    <row r="104" spans="4:5">
      <c r="D104" s="12"/>
      <c r="E104" s="12"/>
    </row>
    <row r="105" spans="4:5">
      <c r="D105" s="12"/>
      <c r="E105" s="12"/>
    </row>
    <row r="106" spans="4:5">
      <c r="D106" s="12"/>
      <c r="E106" s="12"/>
    </row>
    <row r="107" spans="4:5">
      <c r="D107" s="12"/>
      <c r="E107" s="12"/>
    </row>
    <row r="108" spans="4:5">
      <c r="D108" s="12"/>
      <c r="E108" s="12"/>
    </row>
    <row r="109" spans="4:5">
      <c r="D109" s="12"/>
      <c r="E109" s="12"/>
    </row>
    <row r="110" spans="4:5">
      <c r="D110" s="12"/>
      <c r="E110" s="12"/>
    </row>
    <row r="111" spans="4:5">
      <c r="D111" s="12"/>
      <c r="E111" s="12"/>
    </row>
    <row r="112" spans="4:5">
      <c r="D112" s="12"/>
      <c r="E112" s="12"/>
    </row>
    <row r="113" spans="4:5">
      <c r="D113" s="12"/>
      <c r="E113" s="12"/>
    </row>
    <row r="114" spans="4:5">
      <c r="D114" s="12"/>
      <c r="E114" s="12"/>
    </row>
    <row r="115" spans="4:5">
      <c r="D115" s="12"/>
      <c r="E115" s="12"/>
    </row>
    <row r="116" spans="4:5">
      <c r="D116" s="12"/>
      <c r="E116" s="12"/>
    </row>
    <row r="117" spans="4:5">
      <c r="D117" s="12"/>
      <c r="E117" s="12"/>
    </row>
    <row r="118" spans="4:5">
      <c r="D118" s="12"/>
      <c r="E118" s="12"/>
    </row>
    <row r="119" spans="4:5">
      <c r="D119" s="12"/>
      <c r="E119" s="12"/>
    </row>
    <row r="120" spans="4:5">
      <c r="D120" s="12"/>
      <c r="E120" s="12"/>
    </row>
    <row r="121" spans="4:5">
      <c r="D121" s="12"/>
      <c r="E121" s="12"/>
    </row>
    <row r="122" spans="4:5">
      <c r="D122" s="12"/>
      <c r="E122" s="12"/>
    </row>
    <row r="123" spans="4:5">
      <c r="D123" s="12"/>
      <c r="E123" s="12"/>
    </row>
    <row r="124" spans="4:5">
      <c r="D124" s="12"/>
      <c r="E124" s="12"/>
    </row>
    <row r="125" spans="4:5">
      <c r="D125" s="12"/>
      <c r="E125" s="12"/>
    </row>
    <row r="126" spans="4:5">
      <c r="D126" s="12"/>
      <c r="E126" s="12"/>
    </row>
    <row r="127" spans="4:5">
      <c r="D127" s="12"/>
      <c r="E127" s="12"/>
    </row>
    <row r="160" spans="5:11">
      <c r="E160" s="13" t="s">
        <v>660</v>
      </c>
      <c r="F160" s="12" t="s">
        <v>661</v>
      </c>
      <c r="G160" s="12" t="s">
        <v>662</v>
      </c>
      <c r="H160" s="12" t="s">
        <v>663</v>
      </c>
      <c r="I160" s="14" t="s">
        <v>664</v>
      </c>
      <c r="J160" s="12" t="s">
        <v>56</v>
      </c>
      <c r="K160" s="12" t="s">
        <v>665</v>
      </c>
    </row>
    <row r="161" spans="5:17">
      <c r="E161" s="13" t="s">
        <v>368</v>
      </c>
      <c r="F161" s="12" t="s">
        <v>375</v>
      </c>
      <c r="G161" s="12" t="s">
        <v>512</v>
      </c>
      <c r="H161" s="12" t="s">
        <v>362</v>
      </c>
      <c r="I161" s="14">
        <v>8467373</v>
      </c>
      <c r="J161" s="45">
        <f t="shared" ref="J161:J224" si="16">--P161</f>
        <v>41.156700000000001</v>
      </c>
      <c r="K161" s="45">
        <f t="shared" ref="K161:K224" si="17">--Q161</f>
        <v>-73.213300000000004</v>
      </c>
      <c r="L161" s="12" t="s">
        <v>67</v>
      </c>
      <c r="P161" s="12">
        <v>41.156700000000001</v>
      </c>
      <c r="Q161" s="12">
        <v>-73.213300000000004</v>
      </c>
    </row>
    <row r="162" spans="5:17">
      <c r="E162" s="13" t="s">
        <v>357</v>
      </c>
      <c r="F162" s="12" t="s">
        <v>375</v>
      </c>
      <c r="G162" s="12" t="s">
        <v>522</v>
      </c>
      <c r="H162" s="12" t="s">
        <v>338</v>
      </c>
      <c r="I162" s="14">
        <v>8465233</v>
      </c>
      <c r="J162" s="45">
        <f t="shared" si="16"/>
        <v>41.261699999999998</v>
      </c>
      <c r="K162" s="45">
        <f t="shared" si="17"/>
        <v>-72.818299999999994</v>
      </c>
      <c r="L162" s="12" t="s">
        <v>59</v>
      </c>
      <c r="P162" s="12">
        <v>41.261699999999998</v>
      </c>
      <c r="Q162" s="12">
        <v>-72.818299999999994</v>
      </c>
    </row>
    <row r="163" spans="5:17">
      <c r="E163" s="13" t="s">
        <v>367</v>
      </c>
      <c r="F163" s="12" t="s">
        <v>375</v>
      </c>
      <c r="G163" s="12" t="s">
        <v>513</v>
      </c>
      <c r="H163" s="12" t="s">
        <v>362</v>
      </c>
      <c r="I163" s="14">
        <v>8467150</v>
      </c>
      <c r="J163" s="45">
        <f t="shared" si="16"/>
        <v>41.173299999999998</v>
      </c>
      <c r="K163" s="45">
        <f t="shared" si="17"/>
        <v>-73.181700000000006</v>
      </c>
      <c r="L163" s="12" t="s">
        <v>67</v>
      </c>
      <c r="P163" s="12">
        <v>41.173299999999998</v>
      </c>
      <c r="Q163" s="12">
        <v>-73.181700000000006</v>
      </c>
    </row>
    <row r="164" spans="5:17">
      <c r="E164" s="13" t="s">
        <v>353</v>
      </c>
      <c r="F164" s="12" t="s">
        <v>375</v>
      </c>
      <c r="G164" s="12" t="s">
        <v>532</v>
      </c>
      <c r="H164" s="12" t="s">
        <v>338</v>
      </c>
      <c r="I164" s="14">
        <v>8463701</v>
      </c>
      <c r="J164" s="45">
        <f t="shared" si="16"/>
        <v>41.268300000000004</v>
      </c>
      <c r="K164" s="45">
        <f t="shared" si="17"/>
        <v>-72.531700000000001</v>
      </c>
      <c r="L164" s="12" t="s">
        <v>67</v>
      </c>
      <c r="P164" s="12">
        <v>41.268300000000004</v>
      </c>
      <c r="Q164" s="12">
        <v>-72.531700000000001</v>
      </c>
    </row>
    <row r="165" spans="5:17">
      <c r="E165" s="13" t="s">
        <v>374</v>
      </c>
      <c r="F165" s="12" t="s">
        <v>375</v>
      </c>
      <c r="G165" s="12" t="s">
        <v>506</v>
      </c>
      <c r="H165" s="12" t="s">
        <v>362</v>
      </c>
      <c r="I165" s="14">
        <v>8469549</v>
      </c>
      <c r="J165" s="45">
        <f t="shared" si="16"/>
        <v>41.0167</v>
      </c>
      <c r="K165" s="45">
        <f t="shared" si="17"/>
        <v>-73.596699999999998</v>
      </c>
      <c r="L165" s="12" t="s">
        <v>59</v>
      </c>
      <c r="P165" s="12">
        <v>41.0167</v>
      </c>
      <c r="Q165" s="12">
        <v>-73.596699999999998</v>
      </c>
    </row>
    <row r="166" spans="5:17">
      <c r="E166" s="13" t="s">
        <v>342</v>
      </c>
      <c r="F166" s="12" t="s">
        <v>375</v>
      </c>
      <c r="G166" s="12" t="s">
        <v>537</v>
      </c>
      <c r="H166" s="12" t="s">
        <v>338</v>
      </c>
      <c r="I166" s="14">
        <v>8462925</v>
      </c>
      <c r="J166" s="45">
        <f t="shared" si="16"/>
        <v>41.348300000000002</v>
      </c>
      <c r="K166" s="45">
        <f t="shared" si="17"/>
        <v>-72.385000000000005</v>
      </c>
      <c r="L166" s="12" t="s">
        <v>59</v>
      </c>
      <c r="P166" s="12">
        <v>41.348300000000002</v>
      </c>
      <c r="Q166" s="12">
        <v>-72.385000000000005</v>
      </c>
    </row>
    <row r="167" spans="5:17">
      <c r="E167" s="13" t="s">
        <v>355</v>
      </c>
      <c r="F167" s="12" t="s">
        <v>375</v>
      </c>
      <c r="G167" s="12" t="s">
        <v>525</v>
      </c>
      <c r="H167" s="12" t="s">
        <v>338</v>
      </c>
      <c r="I167" s="14">
        <v>8464445</v>
      </c>
      <c r="J167" s="45">
        <f t="shared" si="16"/>
        <v>41.271700000000003</v>
      </c>
      <c r="K167" s="45">
        <f t="shared" si="17"/>
        <v>-72.666700000000006</v>
      </c>
      <c r="L167" s="12" t="s">
        <v>59</v>
      </c>
      <c r="P167" s="12">
        <v>41.271700000000003</v>
      </c>
      <c r="Q167" s="12">
        <v>-72.666700000000006</v>
      </c>
    </row>
    <row r="168" spans="5:17">
      <c r="E168" s="13" t="s">
        <v>360</v>
      </c>
      <c r="F168" s="12" t="s">
        <v>375</v>
      </c>
      <c r="G168" s="12" t="s">
        <v>519</v>
      </c>
      <c r="H168" s="12" t="s">
        <v>338</v>
      </c>
      <c r="I168" s="14">
        <v>8466375</v>
      </c>
      <c r="J168" s="45">
        <f t="shared" si="16"/>
        <v>41.204999999999998</v>
      </c>
      <c r="K168" s="45">
        <f t="shared" si="17"/>
        <v>-73.041700000000006</v>
      </c>
      <c r="L168" s="12" t="s">
        <v>59</v>
      </c>
      <c r="P168" s="12">
        <v>41.204999999999998</v>
      </c>
      <c r="Q168" s="12">
        <v>-73.041700000000006</v>
      </c>
    </row>
    <row r="169" spans="5:17">
      <c r="E169" s="13" t="s">
        <v>345</v>
      </c>
      <c r="F169" s="12" t="s">
        <v>375</v>
      </c>
      <c r="G169" s="12" t="s">
        <v>533</v>
      </c>
      <c r="H169" s="12" t="s">
        <v>338</v>
      </c>
      <c r="I169" s="14">
        <v>8463582</v>
      </c>
      <c r="J169" s="45">
        <f t="shared" si="16"/>
        <v>41.481699999999996</v>
      </c>
      <c r="K169" s="45">
        <f t="shared" si="17"/>
        <v>-72.506699999999995</v>
      </c>
      <c r="L169" s="12" t="s">
        <v>59</v>
      </c>
      <c r="P169" s="12">
        <v>41.481699999999996</v>
      </c>
      <c r="Q169" s="12">
        <v>-72.506699999999995</v>
      </c>
    </row>
    <row r="170" spans="5:17">
      <c r="E170" s="13" t="s">
        <v>343</v>
      </c>
      <c r="F170" s="12" t="s">
        <v>375</v>
      </c>
      <c r="G170" s="12" t="s">
        <v>536</v>
      </c>
      <c r="H170" s="12" t="s">
        <v>338</v>
      </c>
      <c r="I170" s="14">
        <v>8463155</v>
      </c>
      <c r="J170" s="45">
        <f t="shared" si="16"/>
        <v>41.42</v>
      </c>
      <c r="K170" s="45">
        <f t="shared" si="17"/>
        <v>-72.428299999999993</v>
      </c>
      <c r="L170" s="12" t="s">
        <v>59</v>
      </c>
      <c r="P170" s="12">
        <v>41.42</v>
      </c>
      <c r="Q170" s="12">
        <v>-72.428299999999993</v>
      </c>
    </row>
    <row r="171" spans="5:17">
      <c r="E171" s="13" t="s">
        <v>351</v>
      </c>
      <c r="F171" s="12" t="s">
        <v>375</v>
      </c>
      <c r="G171" s="12" t="s">
        <v>524</v>
      </c>
      <c r="H171" s="12" t="s">
        <v>338</v>
      </c>
      <c r="I171" s="14">
        <v>8464464</v>
      </c>
      <c r="J171" s="45">
        <f t="shared" si="16"/>
        <v>41.77</v>
      </c>
      <c r="K171" s="45">
        <f t="shared" si="17"/>
        <v>-72.668300000000002</v>
      </c>
      <c r="L171" s="12" t="s">
        <v>59</v>
      </c>
      <c r="P171" s="12">
        <v>41.77</v>
      </c>
      <c r="Q171" s="12">
        <v>-72.668300000000002</v>
      </c>
    </row>
    <row r="172" spans="5:17">
      <c r="E172" s="13" t="s">
        <v>346</v>
      </c>
      <c r="F172" s="12" t="s">
        <v>375</v>
      </c>
      <c r="G172" s="12" t="s">
        <v>530</v>
      </c>
      <c r="H172" s="12" t="s">
        <v>338</v>
      </c>
      <c r="I172" s="14">
        <v>8463836</v>
      </c>
      <c r="J172" s="45">
        <f t="shared" si="16"/>
        <v>41.503300000000003</v>
      </c>
      <c r="K172" s="45">
        <f t="shared" si="17"/>
        <v>-72.553299999999993</v>
      </c>
      <c r="L172" s="12" t="s">
        <v>59</v>
      </c>
      <c r="P172" s="12">
        <v>41.503300000000003</v>
      </c>
      <c r="Q172" s="12">
        <v>-72.553299999999993</v>
      </c>
    </row>
    <row r="173" spans="5:17">
      <c r="E173" s="13" t="s">
        <v>358</v>
      </c>
      <c r="F173" s="12" t="s">
        <v>375</v>
      </c>
      <c r="G173" s="12" t="s">
        <v>521</v>
      </c>
      <c r="H173" s="12" t="s">
        <v>338</v>
      </c>
      <c r="I173" s="14">
        <v>8465692</v>
      </c>
      <c r="J173" s="45">
        <f t="shared" si="16"/>
        <v>41.2517</v>
      </c>
      <c r="K173" s="45">
        <f t="shared" si="17"/>
        <v>-72.905000000000001</v>
      </c>
      <c r="L173" s="12" t="s">
        <v>59</v>
      </c>
      <c r="P173" s="12">
        <v>41.2517</v>
      </c>
      <c r="Q173" s="12">
        <v>-72.905000000000001</v>
      </c>
    </row>
    <row r="174" spans="5:17">
      <c r="E174" s="13" t="s">
        <v>365</v>
      </c>
      <c r="F174" s="12" t="s">
        <v>375</v>
      </c>
      <c r="G174" s="12" t="s">
        <v>516</v>
      </c>
      <c r="H174" s="12" t="s">
        <v>362</v>
      </c>
      <c r="I174" s="14">
        <v>8466664</v>
      </c>
      <c r="J174" s="45">
        <f t="shared" si="16"/>
        <v>41.274999999999999</v>
      </c>
      <c r="K174" s="45">
        <f t="shared" si="17"/>
        <v>-73.088300000000004</v>
      </c>
      <c r="L174" s="12" t="s">
        <v>59</v>
      </c>
      <c r="P174" s="12">
        <v>41.274999999999999</v>
      </c>
      <c r="Q174" s="12">
        <v>-73.088300000000004</v>
      </c>
    </row>
    <row r="175" spans="5:17">
      <c r="E175" s="13" t="s">
        <v>372</v>
      </c>
      <c r="F175" s="12" t="s">
        <v>375</v>
      </c>
      <c r="G175" s="12" t="s">
        <v>508</v>
      </c>
      <c r="H175" s="12" t="s">
        <v>362</v>
      </c>
      <c r="I175" s="14">
        <v>8468799</v>
      </c>
      <c r="J175" s="45">
        <f t="shared" si="16"/>
        <v>41.0383</v>
      </c>
      <c r="K175" s="45">
        <f t="shared" si="17"/>
        <v>-73.48</v>
      </c>
      <c r="L175" s="12" t="s">
        <v>67</v>
      </c>
      <c r="P175" s="12">
        <v>41.0383</v>
      </c>
      <c r="Q175" s="12">
        <v>-73.48</v>
      </c>
    </row>
    <row r="176" spans="5:17">
      <c r="E176" s="13" t="s">
        <v>341</v>
      </c>
      <c r="F176" s="12" t="s">
        <v>375</v>
      </c>
      <c r="G176" s="12" t="s">
        <v>538</v>
      </c>
      <c r="H176" s="12" t="s">
        <v>338</v>
      </c>
      <c r="I176" s="14">
        <v>8462764</v>
      </c>
      <c r="J176" s="45">
        <f t="shared" si="16"/>
        <v>41.3217</v>
      </c>
      <c r="K176" s="45">
        <f t="shared" si="17"/>
        <v>-72.349999999999994</v>
      </c>
      <c r="L176" s="12" t="s">
        <v>59</v>
      </c>
      <c r="P176" s="12">
        <v>41.3217</v>
      </c>
      <c r="Q176" s="12">
        <v>-72.349999999999994</v>
      </c>
    </row>
    <row r="177" spans="5:17">
      <c r="E177" s="13" t="s">
        <v>354</v>
      </c>
      <c r="F177" s="12" t="s">
        <v>375</v>
      </c>
      <c r="G177" s="12" t="s">
        <v>529</v>
      </c>
      <c r="H177" s="12" t="s">
        <v>338</v>
      </c>
      <c r="I177" s="14">
        <v>8464041</v>
      </c>
      <c r="J177" s="45">
        <f t="shared" si="16"/>
        <v>41.27</v>
      </c>
      <c r="K177" s="45">
        <f t="shared" si="17"/>
        <v>-72.59</v>
      </c>
      <c r="L177" s="12" t="s">
        <v>59</v>
      </c>
      <c r="P177" s="12">
        <v>41.27</v>
      </c>
      <c r="Q177" s="12">
        <v>-72.59</v>
      </c>
    </row>
    <row r="178" spans="5:17">
      <c r="E178" s="13" t="s">
        <v>347</v>
      </c>
      <c r="F178" s="12" t="s">
        <v>375</v>
      </c>
      <c r="G178" s="12" t="s">
        <v>531</v>
      </c>
      <c r="H178" s="12" t="s">
        <v>338</v>
      </c>
      <c r="I178" s="14">
        <v>8463827</v>
      </c>
      <c r="J178" s="45">
        <f t="shared" si="16"/>
        <v>41.541699999999999</v>
      </c>
      <c r="K178" s="45">
        <f t="shared" si="17"/>
        <v>-72.551699999999997</v>
      </c>
      <c r="L178" s="12" t="s">
        <v>59</v>
      </c>
      <c r="P178" s="12">
        <v>41.541699999999999</v>
      </c>
      <c r="Q178" s="12">
        <v>-72.551699999999997</v>
      </c>
    </row>
    <row r="179" spans="5:17">
      <c r="E179" s="13" t="s">
        <v>348</v>
      </c>
      <c r="F179" s="12" t="s">
        <v>375</v>
      </c>
      <c r="G179" s="12" t="s">
        <v>527</v>
      </c>
      <c r="H179" s="12" t="s">
        <v>338</v>
      </c>
      <c r="I179" s="14">
        <v>8464336</v>
      </c>
      <c r="J179" s="45">
        <f t="shared" si="16"/>
        <v>41.56</v>
      </c>
      <c r="K179" s="45">
        <f t="shared" si="17"/>
        <v>-72.644999999999996</v>
      </c>
      <c r="L179" s="12" t="s">
        <v>59</v>
      </c>
      <c r="P179" s="12">
        <v>41.56</v>
      </c>
      <c r="Q179" s="12">
        <v>-72.644999999999996</v>
      </c>
    </row>
    <row r="180" spans="5:17">
      <c r="E180" s="13" t="s">
        <v>361</v>
      </c>
      <c r="F180" s="12" t="s">
        <v>375</v>
      </c>
      <c r="G180" s="12" t="s">
        <v>518</v>
      </c>
      <c r="H180" s="12" t="s">
        <v>338</v>
      </c>
      <c r="I180" s="14">
        <v>8466442</v>
      </c>
      <c r="J180" s="45">
        <f t="shared" si="16"/>
        <v>41.218299999999999</v>
      </c>
      <c r="K180" s="45">
        <f t="shared" si="17"/>
        <v>-73.055000000000007</v>
      </c>
      <c r="L180" s="12" t="s">
        <v>59</v>
      </c>
      <c r="P180" s="12">
        <v>41.218299999999999</v>
      </c>
      <c r="Q180" s="12">
        <v>-73.055000000000007</v>
      </c>
    </row>
    <row r="181" spans="5:17">
      <c r="E181" s="13" t="s">
        <v>359</v>
      </c>
      <c r="F181" s="12" t="s">
        <v>375</v>
      </c>
      <c r="G181" s="12" t="s">
        <v>520</v>
      </c>
      <c r="H181" s="12" t="s">
        <v>338</v>
      </c>
      <c r="I181" s="14">
        <v>8465705</v>
      </c>
      <c r="J181" s="45">
        <f t="shared" si="16"/>
        <v>41.283299999999997</v>
      </c>
      <c r="K181" s="45">
        <f t="shared" si="17"/>
        <v>-72.908299999999997</v>
      </c>
      <c r="L181" s="12" t="s">
        <v>67</v>
      </c>
      <c r="P181" s="12">
        <v>41.283299999999997</v>
      </c>
      <c r="Q181" s="12">
        <v>-72.908299999999997</v>
      </c>
    </row>
    <row r="182" spans="5:17">
      <c r="E182" s="13" t="s">
        <v>334</v>
      </c>
      <c r="F182" s="12" t="s">
        <v>375</v>
      </c>
      <c r="G182" s="12" t="s">
        <v>542</v>
      </c>
      <c r="H182" s="12" t="s">
        <v>333</v>
      </c>
      <c r="I182" s="14">
        <v>8461490</v>
      </c>
      <c r="J182" s="45">
        <f t="shared" si="16"/>
        <v>41.361400000000003</v>
      </c>
      <c r="K182" s="45">
        <f t="shared" si="17"/>
        <v>-72.09</v>
      </c>
      <c r="L182" s="12" t="s">
        <v>67</v>
      </c>
      <c r="P182" s="12">
        <v>41.361400000000003</v>
      </c>
      <c r="Q182" s="12">
        <v>-72.09</v>
      </c>
    </row>
    <row r="183" spans="5:17">
      <c r="E183" s="13" t="s">
        <v>337</v>
      </c>
      <c r="F183" s="12" t="s">
        <v>375</v>
      </c>
      <c r="G183" s="12" t="s">
        <v>541</v>
      </c>
      <c r="H183" s="12" t="s">
        <v>333</v>
      </c>
      <c r="I183" s="14">
        <v>8461925</v>
      </c>
      <c r="J183" s="45">
        <f t="shared" si="16"/>
        <v>41.325000000000003</v>
      </c>
      <c r="K183" s="45">
        <f t="shared" si="17"/>
        <v>-72.186700000000002</v>
      </c>
      <c r="L183" s="12" t="s">
        <v>59</v>
      </c>
      <c r="P183" s="12">
        <v>41.325000000000003</v>
      </c>
      <c r="Q183" s="12">
        <v>-72.186700000000002</v>
      </c>
    </row>
    <row r="184" spans="5:17">
      <c r="E184" s="13" t="s">
        <v>336</v>
      </c>
      <c r="F184" s="12" t="s">
        <v>375</v>
      </c>
      <c r="G184" s="12" t="s">
        <v>544</v>
      </c>
      <c r="H184" s="12" t="s">
        <v>333</v>
      </c>
      <c r="I184" s="14">
        <v>8461392</v>
      </c>
      <c r="J184" s="45">
        <f t="shared" si="16"/>
        <v>41.523299999999999</v>
      </c>
      <c r="K184" s="45">
        <f t="shared" si="17"/>
        <v>-72.078299999999999</v>
      </c>
      <c r="L184" s="12" t="s">
        <v>59</v>
      </c>
      <c r="P184" s="12">
        <v>41.523299999999999</v>
      </c>
      <c r="Q184" s="12">
        <v>-72.078299999999999</v>
      </c>
    </row>
    <row r="185" spans="5:17">
      <c r="E185" s="13" t="s">
        <v>349</v>
      </c>
      <c r="F185" s="12" t="s">
        <v>375</v>
      </c>
      <c r="G185" s="12" t="s">
        <v>528</v>
      </c>
      <c r="H185" s="12" t="s">
        <v>338</v>
      </c>
      <c r="I185" s="14">
        <v>8464255</v>
      </c>
      <c r="J185" s="45">
        <f t="shared" si="16"/>
        <v>41.6633</v>
      </c>
      <c r="K185" s="45">
        <f t="shared" si="17"/>
        <v>-72.63</v>
      </c>
      <c r="L185" s="12" t="s">
        <v>59</v>
      </c>
      <c r="P185" s="12">
        <v>41.6633</v>
      </c>
      <c r="Q185" s="12">
        <v>-72.63</v>
      </c>
    </row>
    <row r="186" spans="5:17">
      <c r="E186" s="13" t="s">
        <v>371</v>
      </c>
      <c r="F186" s="12" t="s">
        <v>375</v>
      </c>
      <c r="G186" s="12" t="s">
        <v>509</v>
      </c>
      <c r="H186" s="12" t="s">
        <v>362</v>
      </c>
      <c r="I186" s="14">
        <v>8468609</v>
      </c>
      <c r="J186" s="45">
        <f t="shared" si="16"/>
        <v>41.064999999999998</v>
      </c>
      <c r="K186" s="45">
        <f t="shared" si="17"/>
        <v>-73.444999999999993</v>
      </c>
      <c r="L186" s="12" t="s">
        <v>59</v>
      </c>
      <c r="P186" s="12">
        <v>41.064999999999998</v>
      </c>
      <c r="Q186" s="12">
        <v>-73.444999999999993</v>
      </c>
    </row>
    <row r="187" spans="5:17">
      <c r="E187" s="13" t="s">
        <v>356</v>
      </c>
      <c r="F187" s="12" t="s">
        <v>375</v>
      </c>
      <c r="G187" s="12" t="s">
        <v>523</v>
      </c>
      <c r="H187" s="12" t="s">
        <v>338</v>
      </c>
      <c r="I187" s="14">
        <v>8464687</v>
      </c>
      <c r="J187" s="45">
        <f t="shared" si="16"/>
        <v>41.244999999999997</v>
      </c>
      <c r="K187" s="45">
        <f t="shared" si="17"/>
        <v>-72.708299999999994</v>
      </c>
      <c r="L187" s="12" t="s">
        <v>59</v>
      </c>
      <c r="P187" s="12">
        <v>41.244999999999997</v>
      </c>
      <c r="Q187" s="12">
        <v>-72.708299999999994</v>
      </c>
    </row>
    <row r="188" spans="5:17">
      <c r="E188" s="13" t="s">
        <v>339</v>
      </c>
      <c r="F188" s="12" t="s">
        <v>375</v>
      </c>
      <c r="G188" s="12" t="s">
        <v>540</v>
      </c>
      <c r="H188" s="12" t="s">
        <v>338</v>
      </c>
      <c r="I188" s="14">
        <v>8462723</v>
      </c>
      <c r="J188" s="45">
        <f t="shared" si="16"/>
        <v>41.263300000000001</v>
      </c>
      <c r="K188" s="45">
        <f t="shared" si="17"/>
        <v>-72.343299999999999</v>
      </c>
      <c r="L188" s="12" t="s">
        <v>59</v>
      </c>
      <c r="P188" s="12">
        <v>41.263300000000001</v>
      </c>
      <c r="Q188" s="12">
        <v>-72.343299999999999</v>
      </c>
    </row>
    <row r="189" spans="5:17">
      <c r="E189" s="13" t="s">
        <v>340</v>
      </c>
      <c r="F189" s="12" t="s">
        <v>375</v>
      </c>
      <c r="G189" s="12" t="s">
        <v>539</v>
      </c>
      <c r="H189" s="12" t="s">
        <v>338</v>
      </c>
      <c r="I189" s="14">
        <v>8462752</v>
      </c>
      <c r="J189" s="45">
        <f t="shared" si="16"/>
        <v>41.283299999999997</v>
      </c>
      <c r="K189" s="45">
        <f t="shared" si="17"/>
        <v>-72.349999999999994</v>
      </c>
      <c r="L189" s="12" t="s">
        <v>59</v>
      </c>
      <c r="P189" s="12">
        <v>41.283299999999997</v>
      </c>
      <c r="Q189" s="12">
        <v>-72.349999999999994</v>
      </c>
    </row>
    <row r="190" spans="5:17">
      <c r="E190" s="13" t="s">
        <v>366</v>
      </c>
      <c r="F190" s="12" t="s">
        <v>375</v>
      </c>
      <c r="G190" s="12" t="s">
        <v>517</v>
      </c>
      <c r="H190" s="12" t="s">
        <v>362</v>
      </c>
      <c r="I190" s="14">
        <v>8466573</v>
      </c>
      <c r="J190" s="45">
        <f t="shared" si="16"/>
        <v>41.301699999999997</v>
      </c>
      <c r="K190" s="45">
        <f t="shared" si="17"/>
        <v>-73.071700000000007</v>
      </c>
      <c r="L190" s="12" t="s">
        <v>59</v>
      </c>
      <c r="P190" s="12">
        <v>41.301699999999997</v>
      </c>
      <c r="Q190" s="12">
        <v>-73.071700000000007</v>
      </c>
    </row>
    <row r="191" spans="5:17">
      <c r="E191" s="13" t="s">
        <v>332</v>
      </c>
      <c r="F191" s="12" t="s">
        <v>375</v>
      </c>
      <c r="G191" s="12" t="s">
        <v>502</v>
      </c>
      <c r="H191" s="12" t="s">
        <v>331</v>
      </c>
      <c r="I191" s="14">
        <v>8510719</v>
      </c>
      <c r="J191" s="45">
        <f t="shared" si="16"/>
        <v>41.256700000000002</v>
      </c>
      <c r="K191" s="45">
        <f t="shared" si="17"/>
        <v>-72.03</v>
      </c>
      <c r="L191" s="12" t="s">
        <v>67</v>
      </c>
      <c r="P191" s="12">
        <v>41.256700000000002</v>
      </c>
      <c r="Q191" s="12">
        <v>-72.03</v>
      </c>
    </row>
    <row r="192" spans="5:17">
      <c r="E192" s="13" t="s">
        <v>363</v>
      </c>
      <c r="F192" s="12" t="s">
        <v>375</v>
      </c>
      <c r="G192" s="12" t="s">
        <v>515</v>
      </c>
      <c r="H192" s="12" t="s">
        <v>362</v>
      </c>
      <c r="I192" s="14">
        <v>8466791</v>
      </c>
      <c r="J192" s="45">
        <f t="shared" si="16"/>
        <v>41.186700000000002</v>
      </c>
      <c r="K192" s="45">
        <f t="shared" si="17"/>
        <v>-73.113299999999995</v>
      </c>
      <c r="L192" s="12" t="s">
        <v>59</v>
      </c>
      <c r="P192" s="12">
        <v>41.186700000000002</v>
      </c>
      <c r="Q192" s="12">
        <v>-73.113299999999995</v>
      </c>
    </row>
    <row r="193" spans="5:17">
      <c r="E193" s="13" t="s">
        <v>350</v>
      </c>
      <c r="F193" s="12" t="s">
        <v>375</v>
      </c>
      <c r="G193" s="12" t="s">
        <v>526</v>
      </c>
      <c r="H193" s="12" t="s">
        <v>338</v>
      </c>
      <c r="I193" s="14">
        <v>8464418</v>
      </c>
      <c r="J193" s="45">
        <f t="shared" si="16"/>
        <v>41.755000000000003</v>
      </c>
      <c r="K193" s="45">
        <f t="shared" si="17"/>
        <v>-72.658299999999997</v>
      </c>
      <c r="L193" s="12" t="s">
        <v>59</v>
      </c>
      <c r="P193" s="12">
        <v>41.755000000000003</v>
      </c>
      <c r="Q193" s="12">
        <v>-72.658299999999997</v>
      </c>
    </row>
    <row r="194" spans="5:17">
      <c r="E194" s="13" t="s">
        <v>370</v>
      </c>
      <c r="F194" s="12" t="s">
        <v>375</v>
      </c>
      <c r="G194" s="12" t="s">
        <v>510</v>
      </c>
      <c r="H194" s="12" t="s">
        <v>362</v>
      </c>
      <c r="I194" s="14">
        <v>8468448</v>
      </c>
      <c r="J194" s="45">
        <f t="shared" si="16"/>
        <v>41.096699999999998</v>
      </c>
      <c r="K194" s="45">
        <f t="shared" si="17"/>
        <v>-73.415000000000006</v>
      </c>
      <c r="L194" s="12" t="s">
        <v>67</v>
      </c>
      <c r="P194" s="12">
        <v>41.096699999999998</v>
      </c>
      <c r="Q194" s="12">
        <v>-73.415000000000006</v>
      </c>
    </row>
    <row r="195" spans="5:17">
      <c r="E195" s="13" t="s">
        <v>369</v>
      </c>
      <c r="F195" s="12" t="s">
        <v>375</v>
      </c>
      <c r="G195" s="12" t="s">
        <v>511</v>
      </c>
      <c r="H195" s="12" t="s">
        <v>362</v>
      </c>
      <c r="I195" s="14">
        <v>8467726</v>
      </c>
      <c r="J195" s="45">
        <f t="shared" si="16"/>
        <v>41.133299999999998</v>
      </c>
      <c r="K195" s="45">
        <f t="shared" si="17"/>
        <v>-73.283299999999997</v>
      </c>
      <c r="L195" s="12" t="s">
        <v>67</v>
      </c>
      <c r="P195" s="12">
        <v>41.133299999999998</v>
      </c>
      <c r="Q195" s="12">
        <v>-73.283299999999997</v>
      </c>
    </row>
    <row r="196" spans="5:17">
      <c r="E196" s="13" t="s">
        <v>373</v>
      </c>
      <c r="F196" s="12" t="s">
        <v>375</v>
      </c>
      <c r="G196" s="12" t="s">
        <v>507</v>
      </c>
      <c r="H196" s="12" t="s">
        <v>362</v>
      </c>
      <c r="I196" s="14">
        <v>8469198</v>
      </c>
      <c r="J196" s="45">
        <f t="shared" si="16"/>
        <v>41.0383</v>
      </c>
      <c r="K196" s="45">
        <f t="shared" si="17"/>
        <v>-73.546700000000001</v>
      </c>
      <c r="L196" s="12" t="s">
        <v>59</v>
      </c>
      <c r="P196" s="12">
        <v>41.0383</v>
      </c>
      <c r="Q196" s="12">
        <v>-73.546700000000001</v>
      </c>
    </row>
    <row r="197" spans="5:17">
      <c r="E197" s="13" t="s">
        <v>364</v>
      </c>
      <c r="F197" s="12" t="s">
        <v>375</v>
      </c>
      <c r="G197" s="12" t="s">
        <v>514</v>
      </c>
      <c r="H197" s="12" t="s">
        <v>362</v>
      </c>
      <c r="I197" s="14">
        <v>8466797</v>
      </c>
      <c r="J197" s="45">
        <f t="shared" si="16"/>
        <v>41.203299999999999</v>
      </c>
      <c r="K197" s="45">
        <f t="shared" si="17"/>
        <v>-73.111699999999999</v>
      </c>
      <c r="L197" s="12" t="s">
        <v>59</v>
      </c>
      <c r="P197" s="12">
        <v>41.203299999999999</v>
      </c>
      <c r="Q197" s="12">
        <v>-73.111699999999999</v>
      </c>
    </row>
    <row r="198" spans="5:17">
      <c r="E198" s="13" t="s">
        <v>344</v>
      </c>
      <c r="F198" s="12" t="s">
        <v>375</v>
      </c>
      <c r="G198" s="12" t="s">
        <v>535</v>
      </c>
      <c r="H198" s="12" t="s">
        <v>338</v>
      </c>
      <c r="I198" s="14">
        <v>8463348</v>
      </c>
      <c r="J198" s="45">
        <f t="shared" si="16"/>
        <v>41.451700000000002</v>
      </c>
      <c r="K198" s="45">
        <f t="shared" si="17"/>
        <v>-72.465000000000003</v>
      </c>
      <c r="L198" s="12" t="s">
        <v>59</v>
      </c>
      <c r="P198" s="12">
        <v>41.451700000000002</v>
      </c>
      <c r="Q198" s="12">
        <v>-72.465000000000003</v>
      </c>
    </row>
    <row r="199" spans="5:17">
      <c r="E199" s="13" t="s">
        <v>352</v>
      </c>
      <c r="F199" s="12" t="s">
        <v>375</v>
      </c>
      <c r="G199" s="12" t="s">
        <v>534</v>
      </c>
      <c r="H199" s="12" t="s">
        <v>338</v>
      </c>
      <c r="I199" s="14">
        <v>8463409</v>
      </c>
      <c r="J199" s="45">
        <f t="shared" si="16"/>
        <v>41.273299999999999</v>
      </c>
      <c r="K199" s="45">
        <f t="shared" si="17"/>
        <v>-72.474999999999994</v>
      </c>
      <c r="L199" s="12" t="s">
        <v>59</v>
      </c>
      <c r="P199" s="12">
        <v>41.273299999999999</v>
      </c>
      <c r="Q199" s="12">
        <v>-72.474999999999994</v>
      </c>
    </row>
    <row r="200" spans="5:17">
      <c r="E200" s="13" t="s">
        <v>335</v>
      </c>
      <c r="F200" s="12" t="s">
        <v>375</v>
      </c>
      <c r="G200" s="12" t="s">
        <v>543</v>
      </c>
      <c r="H200" s="12" t="s">
        <v>333</v>
      </c>
      <c r="I200" s="14">
        <v>8461467</v>
      </c>
      <c r="J200" s="45">
        <f t="shared" si="16"/>
        <v>41.43</v>
      </c>
      <c r="K200" s="45">
        <f t="shared" si="17"/>
        <v>-72.093299999999999</v>
      </c>
      <c r="L200" s="12" t="s">
        <v>59</v>
      </c>
      <c r="P200" s="12">
        <v>41.43</v>
      </c>
      <c r="Q200" s="12">
        <v>-72.093299999999999</v>
      </c>
    </row>
    <row r="201" spans="5:17">
      <c r="E201" s="13" t="s">
        <v>253</v>
      </c>
      <c r="F201" s="12" t="s">
        <v>376</v>
      </c>
      <c r="G201" s="12" t="s">
        <v>647</v>
      </c>
      <c r="H201" s="12" t="s">
        <v>248</v>
      </c>
      <c r="I201" s="14">
        <v>8443662</v>
      </c>
      <c r="J201" s="45">
        <f t="shared" si="16"/>
        <v>42.395000000000003</v>
      </c>
      <c r="K201" s="45">
        <f t="shared" si="17"/>
        <v>-71.076700000000002</v>
      </c>
      <c r="L201" s="12" t="s">
        <v>67</v>
      </c>
      <c r="P201" s="12">
        <v>42.395000000000003</v>
      </c>
      <c r="Q201" s="12">
        <v>-71.076700000000002</v>
      </c>
    </row>
    <row r="202" spans="5:17">
      <c r="E202" s="13" t="s">
        <v>243</v>
      </c>
      <c r="F202" s="12" t="s">
        <v>376</v>
      </c>
      <c r="G202" s="12" t="s">
        <v>652</v>
      </c>
      <c r="H202" s="12" t="s">
        <v>235</v>
      </c>
      <c r="I202" s="14">
        <v>8441571</v>
      </c>
      <c r="J202" s="45">
        <f t="shared" si="16"/>
        <v>42.655000000000001</v>
      </c>
      <c r="K202" s="45">
        <f t="shared" si="17"/>
        <v>-70.676699999999997</v>
      </c>
      <c r="L202" s="12" t="s">
        <v>59</v>
      </c>
      <c r="P202" s="12">
        <v>42.655000000000001</v>
      </c>
      <c r="Q202" s="12">
        <v>-70.676699999999997</v>
      </c>
    </row>
    <row r="203" spans="5:17">
      <c r="E203" s="13" t="s">
        <v>276</v>
      </c>
      <c r="F203" s="12" t="s">
        <v>376</v>
      </c>
      <c r="G203" s="12" t="s">
        <v>615</v>
      </c>
      <c r="H203" s="12" t="s">
        <v>269</v>
      </c>
      <c r="I203" s="14">
        <v>8447335</v>
      </c>
      <c r="J203" s="45">
        <f t="shared" si="16"/>
        <v>41.721699999999998</v>
      </c>
      <c r="K203" s="45">
        <f t="shared" si="17"/>
        <v>-70.284999999999997</v>
      </c>
      <c r="L203" s="12" t="s">
        <v>59</v>
      </c>
      <c r="P203" s="12">
        <v>41.721699999999998</v>
      </c>
      <c r="Q203" s="12">
        <v>-70.284999999999997</v>
      </c>
    </row>
    <row r="204" spans="5:17">
      <c r="E204" s="13" t="s">
        <v>251</v>
      </c>
      <c r="F204" s="12" t="s">
        <v>376</v>
      </c>
      <c r="G204" s="12" t="s">
        <v>644</v>
      </c>
      <c r="H204" s="12" t="s">
        <v>248</v>
      </c>
      <c r="I204" s="14">
        <v>8443970</v>
      </c>
      <c r="J204" s="45">
        <f t="shared" si="16"/>
        <v>42.354799999999997</v>
      </c>
      <c r="K204" s="45">
        <f t="shared" si="17"/>
        <v>-71.053399999999996</v>
      </c>
      <c r="L204" s="12" t="s">
        <v>67</v>
      </c>
      <c r="P204" s="12">
        <v>42.354799999999997</v>
      </c>
      <c r="Q204" s="12">
        <v>-71.053399999999996</v>
      </c>
    </row>
    <row r="205" spans="5:17">
      <c r="E205" s="13" t="s">
        <v>249</v>
      </c>
      <c r="F205" s="12" t="s">
        <v>376</v>
      </c>
      <c r="G205" s="12" t="s">
        <v>642</v>
      </c>
      <c r="H205" s="12" t="s">
        <v>248</v>
      </c>
      <c r="I205" s="14">
        <v>8444162</v>
      </c>
      <c r="J205" s="45">
        <f t="shared" si="16"/>
        <v>42.328299999999999</v>
      </c>
      <c r="K205" s="45">
        <f t="shared" si="17"/>
        <v>-70.8917</v>
      </c>
      <c r="L205" s="12" t="s">
        <v>67</v>
      </c>
      <c r="P205" s="12">
        <v>42.328299999999999</v>
      </c>
      <c r="Q205" s="12">
        <v>-70.8917</v>
      </c>
    </row>
    <row r="206" spans="5:17">
      <c r="E206" s="13" t="s">
        <v>275</v>
      </c>
      <c r="F206" s="12" t="s">
        <v>376</v>
      </c>
      <c r="G206" s="12" t="s">
        <v>621</v>
      </c>
      <c r="H206" s="12" t="s">
        <v>269</v>
      </c>
      <c r="I206" s="14">
        <v>8447259</v>
      </c>
      <c r="J206" s="45">
        <f t="shared" si="16"/>
        <v>41.744999999999997</v>
      </c>
      <c r="K206" s="45">
        <f t="shared" si="17"/>
        <v>-70.593299999999999</v>
      </c>
      <c r="L206" s="12" t="s">
        <v>67</v>
      </c>
      <c r="P206" s="12">
        <v>41.744999999999997</v>
      </c>
      <c r="Q206" s="12">
        <v>-70.593299999999999</v>
      </c>
    </row>
    <row r="207" spans="5:17">
      <c r="E207" s="13" t="s">
        <v>274</v>
      </c>
      <c r="F207" s="12" t="s">
        <v>376</v>
      </c>
      <c r="G207" s="12" t="s">
        <v>623</v>
      </c>
      <c r="H207" s="12" t="s">
        <v>269</v>
      </c>
      <c r="I207" s="14">
        <v>8447191</v>
      </c>
      <c r="J207" s="45">
        <f t="shared" si="16"/>
        <v>41.77</v>
      </c>
      <c r="K207" s="45">
        <f t="shared" si="17"/>
        <v>-70.561700000000002</v>
      </c>
      <c r="L207" s="12" t="s">
        <v>67</v>
      </c>
      <c r="P207" s="12">
        <v>41.77</v>
      </c>
      <c r="Q207" s="12">
        <v>-70.561700000000002</v>
      </c>
    </row>
    <row r="208" spans="5:17">
      <c r="E208" s="13" t="s">
        <v>268</v>
      </c>
      <c r="F208" s="12" t="s">
        <v>376</v>
      </c>
      <c r="G208" s="12" t="s">
        <v>630</v>
      </c>
      <c r="H208" s="12" t="s">
        <v>264</v>
      </c>
      <c r="I208" s="14">
        <v>8446009</v>
      </c>
      <c r="J208" s="45">
        <f t="shared" si="16"/>
        <v>42.083300000000001</v>
      </c>
      <c r="K208" s="45">
        <f t="shared" si="17"/>
        <v>-70.646699999999996</v>
      </c>
      <c r="L208" s="12" t="s">
        <v>67</v>
      </c>
      <c r="P208" s="12">
        <v>42.083300000000001</v>
      </c>
      <c r="Q208" s="12">
        <v>-70.646699999999996</v>
      </c>
    </row>
    <row r="209" spans="5:17">
      <c r="E209" s="13" t="s">
        <v>319</v>
      </c>
      <c r="F209" s="12" t="s">
        <v>376</v>
      </c>
      <c r="G209" s="12" t="s">
        <v>620</v>
      </c>
      <c r="H209" s="12" t="s">
        <v>314</v>
      </c>
      <c r="I209" s="14">
        <v>8447270</v>
      </c>
      <c r="J209" s="45">
        <f t="shared" si="16"/>
        <v>41.741700000000002</v>
      </c>
      <c r="K209" s="45">
        <f t="shared" si="17"/>
        <v>-70.616699999999994</v>
      </c>
      <c r="L209" s="12" t="s">
        <v>67</v>
      </c>
      <c r="P209" s="12">
        <v>41.741700000000002</v>
      </c>
      <c r="Q209" s="12">
        <v>-70.616699999999994</v>
      </c>
    </row>
    <row r="210" spans="5:17">
      <c r="E210" s="13" t="s">
        <v>304</v>
      </c>
      <c r="F210" s="12" t="s">
        <v>376</v>
      </c>
      <c r="G210" s="12" t="s">
        <v>584</v>
      </c>
      <c r="H210" s="12" t="s">
        <v>299</v>
      </c>
      <c r="I210" s="14">
        <v>8448325</v>
      </c>
      <c r="J210" s="45">
        <f t="shared" si="16"/>
        <v>41.435000000000002</v>
      </c>
      <c r="K210" s="45">
        <f t="shared" si="17"/>
        <v>-70.696700000000007</v>
      </c>
      <c r="L210" s="12" t="s">
        <v>59</v>
      </c>
      <c r="P210" s="12">
        <v>41.435000000000002</v>
      </c>
      <c r="Q210" s="12">
        <v>-70.696700000000007</v>
      </c>
    </row>
    <row r="211" spans="5:17">
      <c r="E211" s="13" t="s">
        <v>316</v>
      </c>
      <c r="F211" s="12" t="s">
        <v>376</v>
      </c>
      <c r="G211" s="12" t="s">
        <v>598</v>
      </c>
      <c r="H211" s="12" t="s">
        <v>314</v>
      </c>
      <c r="I211" s="14">
        <v>8447685</v>
      </c>
      <c r="J211" s="45">
        <f t="shared" si="16"/>
        <v>41.604999999999997</v>
      </c>
      <c r="K211" s="45">
        <f t="shared" si="17"/>
        <v>-70.651700000000005</v>
      </c>
      <c r="L211" s="12" t="s">
        <v>59</v>
      </c>
      <c r="P211" s="12">
        <v>41.604999999999997</v>
      </c>
      <c r="Q211" s="12">
        <v>-70.651700000000005</v>
      </c>
    </row>
    <row r="212" spans="5:17">
      <c r="E212" s="13" t="s">
        <v>252</v>
      </c>
      <c r="F212" s="12" t="s">
        <v>376</v>
      </c>
      <c r="G212" s="12" t="s">
        <v>645</v>
      </c>
      <c r="H212" s="12" t="s">
        <v>248</v>
      </c>
      <c r="I212" s="14">
        <v>8443838</v>
      </c>
      <c r="J212" s="45">
        <f t="shared" si="16"/>
        <v>42.371699999999997</v>
      </c>
      <c r="K212" s="45">
        <f t="shared" si="17"/>
        <v>-71.055000000000007</v>
      </c>
      <c r="L212" s="12" t="s">
        <v>59</v>
      </c>
      <c r="P212" s="12">
        <v>42.371699999999997</v>
      </c>
      <c r="Q212" s="12">
        <v>-71.055000000000007</v>
      </c>
    </row>
    <row r="213" spans="5:17">
      <c r="E213" s="13" t="s">
        <v>282</v>
      </c>
      <c r="F213" s="12" t="s">
        <v>376</v>
      </c>
      <c r="G213" s="12" t="s">
        <v>609</v>
      </c>
      <c r="H213" s="12" t="s">
        <v>280</v>
      </c>
      <c r="I213" s="14">
        <v>8447435</v>
      </c>
      <c r="J213" s="45">
        <f t="shared" si="16"/>
        <v>41.688499999999998</v>
      </c>
      <c r="K213" s="45">
        <f t="shared" si="17"/>
        <v>-69.951099999999997</v>
      </c>
      <c r="L213" s="12" t="s">
        <v>67</v>
      </c>
      <c r="P213" s="12">
        <v>41.688499999999998</v>
      </c>
      <c r="Q213" s="12">
        <v>-69.951099999999997</v>
      </c>
    </row>
    <row r="214" spans="5:17">
      <c r="E214" s="13" t="s">
        <v>281</v>
      </c>
      <c r="F214" s="12" t="s">
        <v>376</v>
      </c>
      <c r="G214" s="12" t="s">
        <v>605</v>
      </c>
      <c r="H214" s="12" t="s">
        <v>280</v>
      </c>
      <c r="I214" s="14">
        <v>8447505</v>
      </c>
      <c r="J214" s="45">
        <f t="shared" si="16"/>
        <v>41.666699999999999</v>
      </c>
      <c r="K214" s="45">
        <f t="shared" si="17"/>
        <v>-69.966700000000003</v>
      </c>
      <c r="L214" s="12" t="s">
        <v>67</v>
      </c>
      <c r="P214" s="12">
        <v>41.666699999999999</v>
      </c>
      <c r="Q214" s="12">
        <v>-69.966700000000003</v>
      </c>
    </row>
    <row r="215" spans="5:17">
      <c r="E215" s="13" t="s">
        <v>254</v>
      </c>
      <c r="F215" s="12" t="s">
        <v>376</v>
      </c>
      <c r="G215" s="12" t="s">
        <v>646</v>
      </c>
      <c r="H215" s="12" t="s">
        <v>248</v>
      </c>
      <c r="I215" s="14">
        <v>8443725</v>
      </c>
      <c r="J215" s="45">
        <f t="shared" si="16"/>
        <v>42.386699999999998</v>
      </c>
      <c r="K215" s="45">
        <f t="shared" si="17"/>
        <v>-71.023300000000006</v>
      </c>
      <c r="L215" s="12" t="s">
        <v>67</v>
      </c>
      <c r="P215" s="12">
        <v>42.386699999999998</v>
      </c>
      <c r="Q215" s="12">
        <v>-71.023300000000006</v>
      </c>
    </row>
    <row r="216" spans="5:17">
      <c r="E216" s="13" t="s">
        <v>325</v>
      </c>
      <c r="F216" s="12" t="s">
        <v>376</v>
      </c>
      <c r="G216" s="12" t="s">
        <v>597</v>
      </c>
      <c r="H216" s="12" t="s">
        <v>314</v>
      </c>
      <c r="I216" s="14">
        <v>8447712</v>
      </c>
      <c r="J216" s="45">
        <f t="shared" si="16"/>
        <v>41.593299999999999</v>
      </c>
      <c r="K216" s="45">
        <f t="shared" si="17"/>
        <v>-70.900000000000006</v>
      </c>
      <c r="L216" s="12" t="s">
        <v>67</v>
      </c>
      <c r="P216" s="12">
        <v>41.593299999999999</v>
      </c>
      <c r="Q216" s="12">
        <v>-70.900000000000006</v>
      </c>
    </row>
    <row r="217" spans="5:17">
      <c r="E217" s="13" t="s">
        <v>265</v>
      </c>
      <c r="F217" s="12" t="s">
        <v>376</v>
      </c>
      <c r="G217" s="12" t="s">
        <v>635</v>
      </c>
      <c r="H217" s="12" t="s">
        <v>264</v>
      </c>
      <c r="I217" s="14">
        <v>8444762</v>
      </c>
      <c r="J217" s="45">
        <f t="shared" si="16"/>
        <v>42.2483</v>
      </c>
      <c r="K217" s="45">
        <f t="shared" si="17"/>
        <v>-70.784999999999997</v>
      </c>
      <c r="L217" s="12" t="s">
        <v>59</v>
      </c>
      <c r="P217" s="12">
        <v>42.2483</v>
      </c>
      <c r="Q217" s="12">
        <v>-70.784999999999997</v>
      </c>
    </row>
    <row r="218" spans="5:17">
      <c r="E218" s="13" t="s">
        <v>291</v>
      </c>
      <c r="F218" s="12" t="s">
        <v>376</v>
      </c>
      <c r="G218" s="12" t="s">
        <v>599</v>
      </c>
      <c r="H218" s="12" t="s">
        <v>285</v>
      </c>
      <c r="I218" s="14">
        <v>8447675</v>
      </c>
      <c r="J218" s="45">
        <f t="shared" si="16"/>
        <v>41.6083</v>
      </c>
      <c r="K218" s="45">
        <f t="shared" si="17"/>
        <v>-70.436700000000002</v>
      </c>
      <c r="L218" s="12" t="s">
        <v>59</v>
      </c>
      <c r="P218" s="12">
        <v>41.6083</v>
      </c>
      <c r="Q218" s="12">
        <v>-70.436700000000002</v>
      </c>
    </row>
    <row r="219" spans="5:17">
      <c r="E219" s="13" t="s">
        <v>260</v>
      </c>
      <c r="F219" s="12" t="s">
        <v>376</v>
      </c>
      <c r="G219" s="12" t="s">
        <v>636</v>
      </c>
      <c r="H219" s="12" t="s">
        <v>257</v>
      </c>
      <c r="I219" s="14">
        <v>8444662</v>
      </c>
      <c r="J219" s="45">
        <f t="shared" si="16"/>
        <v>42.261699999999998</v>
      </c>
      <c r="K219" s="45">
        <f t="shared" si="17"/>
        <v>-70.893299999999996</v>
      </c>
      <c r="L219" s="12" t="s">
        <v>59</v>
      </c>
      <c r="P219" s="12">
        <v>42.261699999999998</v>
      </c>
      <c r="Q219" s="12">
        <v>-70.893299999999996</v>
      </c>
    </row>
    <row r="220" spans="5:17">
      <c r="E220" s="13" t="s">
        <v>313</v>
      </c>
      <c r="F220" s="12" t="s">
        <v>376</v>
      </c>
      <c r="G220" s="12" t="s">
        <v>583</v>
      </c>
      <c r="H220" s="12" t="s">
        <v>308</v>
      </c>
      <c r="I220" s="14">
        <v>8448376</v>
      </c>
      <c r="J220" s="45">
        <f t="shared" si="16"/>
        <v>41.424999999999997</v>
      </c>
      <c r="K220" s="45">
        <f t="shared" si="17"/>
        <v>-70.916700000000006</v>
      </c>
      <c r="L220" s="12" t="s">
        <v>59</v>
      </c>
      <c r="P220" s="12">
        <v>41.424999999999997</v>
      </c>
      <c r="Q220" s="12">
        <v>-70.916700000000006</v>
      </c>
    </row>
    <row r="221" spans="5:17">
      <c r="E221" s="13" t="s">
        <v>267</v>
      </c>
      <c r="F221" s="12" t="s">
        <v>376</v>
      </c>
      <c r="G221" s="12" t="s">
        <v>631</v>
      </c>
      <c r="H221" s="12" t="s">
        <v>264</v>
      </c>
      <c r="I221" s="14">
        <v>8445425</v>
      </c>
      <c r="J221" s="45">
        <f t="shared" si="16"/>
        <v>42.16</v>
      </c>
      <c r="K221" s="45">
        <f t="shared" si="17"/>
        <v>-70.7333</v>
      </c>
      <c r="L221" s="12" t="s">
        <v>59</v>
      </c>
      <c r="P221" s="12">
        <v>42.16</v>
      </c>
      <c r="Q221" s="12">
        <v>-70.7333</v>
      </c>
    </row>
    <row r="222" spans="5:17">
      <c r="E222" s="13" t="s">
        <v>250</v>
      </c>
      <c r="F222" s="12" t="s">
        <v>376</v>
      </c>
      <c r="G222" s="12" t="s">
        <v>643</v>
      </c>
      <c r="H222" s="12" t="s">
        <v>248</v>
      </c>
      <c r="I222" s="14">
        <v>8444012</v>
      </c>
      <c r="J222" s="45">
        <f t="shared" si="16"/>
        <v>42.348300000000002</v>
      </c>
      <c r="K222" s="45">
        <f t="shared" si="17"/>
        <v>-70.959999999999994</v>
      </c>
      <c r="L222" s="12" t="s">
        <v>59</v>
      </c>
      <c r="P222" s="12">
        <v>42.348300000000002</v>
      </c>
      <c r="Q222" s="12">
        <v>-70.959999999999994</v>
      </c>
    </row>
    <row r="223" spans="5:17">
      <c r="E223" s="13" t="s">
        <v>288</v>
      </c>
      <c r="F223" s="12" t="s">
        <v>376</v>
      </c>
      <c r="G223" s="12" t="s">
        <v>603</v>
      </c>
      <c r="H223" s="12" t="s">
        <v>285</v>
      </c>
      <c r="I223" s="14">
        <v>8447525</v>
      </c>
      <c r="J223" s="45">
        <f t="shared" si="16"/>
        <v>41.658299999999997</v>
      </c>
      <c r="K223" s="45">
        <f t="shared" si="17"/>
        <v>-70.114999999999995</v>
      </c>
      <c r="L223" s="12" t="s">
        <v>59</v>
      </c>
      <c r="P223" s="12">
        <v>41.658299999999997</v>
      </c>
      <c r="Q223" s="12">
        <v>-70.114999999999995</v>
      </c>
    </row>
    <row r="224" spans="5:17">
      <c r="E224" s="13" t="s">
        <v>270</v>
      </c>
      <c r="F224" s="12" t="s">
        <v>376</v>
      </c>
      <c r="G224" s="12" t="s">
        <v>628</v>
      </c>
      <c r="H224" s="12" t="s">
        <v>269</v>
      </c>
      <c r="I224" s="14">
        <v>8446166</v>
      </c>
      <c r="J224" s="45">
        <f t="shared" si="16"/>
        <v>42.0383</v>
      </c>
      <c r="K224" s="45">
        <f t="shared" si="17"/>
        <v>-70.67</v>
      </c>
      <c r="L224" s="12" t="s">
        <v>67</v>
      </c>
      <c r="P224" s="12">
        <v>42.0383</v>
      </c>
      <c r="Q224" s="12">
        <v>-70.67</v>
      </c>
    </row>
    <row r="225" spans="5:17">
      <c r="E225" s="13" t="s">
        <v>307</v>
      </c>
      <c r="F225" s="12" t="s">
        <v>376</v>
      </c>
      <c r="G225" s="12" t="s">
        <v>582</v>
      </c>
      <c r="H225" s="12" t="s">
        <v>299</v>
      </c>
      <c r="I225" s="14">
        <v>8448558</v>
      </c>
      <c r="J225" s="45">
        <f t="shared" ref="J225:J288" si="18">--P225</f>
        <v>41.388300000000001</v>
      </c>
      <c r="K225" s="45">
        <f t="shared" ref="K225:K288" si="19">--Q225</f>
        <v>-70.511700000000005</v>
      </c>
      <c r="L225" s="12" t="s">
        <v>67</v>
      </c>
      <c r="P225" s="12">
        <v>41.388300000000001</v>
      </c>
      <c r="Q225" s="12">
        <v>-70.511700000000005</v>
      </c>
    </row>
    <row r="226" spans="5:17">
      <c r="E226" s="13" t="s">
        <v>297</v>
      </c>
      <c r="F226" s="12" t="s">
        <v>376</v>
      </c>
      <c r="G226" s="12" t="s">
        <v>576</v>
      </c>
      <c r="H226" s="12" t="s">
        <v>294</v>
      </c>
      <c r="I226" s="14">
        <v>8449062</v>
      </c>
      <c r="J226" s="45">
        <f t="shared" si="18"/>
        <v>41.291699999999999</v>
      </c>
      <c r="K226" s="45">
        <f t="shared" si="19"/>
        <v>-70.208299999999994</v>
      </c>
      <c r="L226" s="12" t="s">
        <v>59</v>
      </c>
      <c r="P226" s="12">
        <v>41.291699999999999</v>
      </c>
      <c r="Q226" s="12">
        <v>-70.208299999999994</v>
      </c>
    </row>
    <row r="227" spans="5:17">
      <c r="E227" s="13" t="s">
        <v>242</v>
      </c>
      <c r="F227" s="12" t="s">
        <v>376</v>
      </c>
      <c r="G227" s="12" t="s">
        <v>651</v>
      </c>
      <c r="H227" s="12" t="s">
        <v>235</v>
      </c>
      <c r="I227" s="14">
        <v>8441771</v>
      </c>
      <c r="J227" s="45">
        <f t="shared" si="18"/>
        <v>42.631700000000002</v>
      </c>
      <c r="K227" s="45">
        <f t="shared" si="19"/>
        <v>-70.776700000000005</v>
      </c>
      <c r="L227" s="12" t="s">
        <v>67</v>
      </c>
      <c r="P227" s="12">
        <v>42.631700000000002</v>
      </c>
      <c r="Q227" s="12">
        <v>-70.776700000000005</v>
      </c>
    </row>
    <row r="228" spans="5:17">
      <c r="E228" s="13" t="s">
        <v>293</v>
      </c>
      <c r="F228" s="12" t="s">
        <v>376</v>
      </c>
      <c r="G228" s="12" t="s">
        <v>593</v>
      </c>
      <c r="H228" s="12" t="s">
        <v>285</v>
      </c>
      <c r="I228" s="14">
        <v>8447865</v>
      </c>
      <c r="J228" s="45">
        <f t="shared" si="18"/>
        <v>41.545000000000002</v>
      </c>
      <c r="K228" s="45">
        <f t="shared" si="19"/>
        <v>-70.593299999999999</v>
      </c>
      <c r="L228" s="12" t="s">
        <v>59</v>
      </c>
      <c r="P228" s="12">
        <v>41.545000000000002</v>
      </c>
      <c r="Q228" s="12">
        <v>-70.593299999999999</v>
      </c>
    </row>
    <row r="229" spans="5:17">
      <c r="E229" s="13" t="s">
        <v>303</v>
      </c>
      <c r="F229" s="12" t="s">
        <v>376</v>
      </c>
      <c r="G229" s="12" t="s">
        <v>579</v>
      </c>
      <c r="H229" s="12" t="s">
        <v>299</v>
      </c>
      <c r="I229" s="14">
        <v>8448733</v>
      </c>
      <c r="J229" s="45">
        <f t="shared" si="18"/>
        <v>41.353299999999997</v>
      </c>
      <c r="K229" s="45">
        <f t="shared" si="19"/>
        <v>-70.83</v>
      </c>
      <c r="L229" s="12" t="s">
        <v>59</v>
      </c>
      <c r="P229" s="12">
        <v>41.353299999999997</v>
      </c>
      <c r="Q229" s="12">
        <v>-70.83</v>
      </c>
    </row>
    <row r="230" spans="5:17">
      <c r="E230" s="13" t="s">
        <v>284</v>
      </c>
      <c r="F230" s="12" t="s">
        <v>376</v>
      </c>
      <c r="G230" s="12" t="s">
        <v>608</v>
      </c>
      <c r="H230" s="12" t="s">
        <v>280</v>
      </c>
      <c r="I230" s="14">
        <v>8447436</v>
      </c>
      <c r="J230" s="45">
        <f t="shared" si="18"/>
        <v>41.688299999999998</v>
      </c>
      <c r="K230" s="45">
        <f t="shared" si="19"/>
        <v>-67.760000000000005</v>
      </c>
      <c r="L230" s="12" t="s">
        <v>59</v>
      </c>
      <c r="P230" s="12">
        <v>41.688299999999998</v>
      </c>
      <c r="Q230" s="12">
        <v>-67.760000000000005</v>
      </c>
    </row>
    <row r="231" spans="5:17">
      <c r="E231" s="13" t="s">
        <v>245</v>
      </c>
      <c r="F231" s="12" t="s">
        <v>376</v>
      </c>
      <c r="G231" s="12" t="s">
        <v>650</v>
      </c>
      <c r="H231" s="12" t="s">
        <v>235</v>
      </c>
      <c r="I231" s="14">
        <v>8441841</v>
      </c>
      <c r="J231" s="45">
        <f t="shared" si="18"/>
        <v>42.61</v>
      </c>
      <c r="K231" s="45">
        <f t="shared" si="19"/>
        <v>-70.66</v>
      </c>
      <c r="L231" s="12" t="s">
        <v>59</v>
      </c>
      <c r="P231" s="12">
        <v>42.61</v>
      </c>
      <c r="Q231" s="12">
        <v>-70.66</v>
      </c>
    </row>
    <row r="232" spans="5:17">
      <c r="E232" s="13" t="s">
        <v>318</v>
      </c>
      <c r="F232" s="12" t="s">
        <v>376</v>
      </c>
      <c r="G232" s="12" t="s">
        <v>616</v>
      </c>
      <c r="H232" s="12" t="s">
        <v>314</v>
      </c>
      <c r="I232" s="14">
        <v>8447295</v>
      </c>
      <c r="J232" s="45">
        <f t="shared" si="18"/>
        <v>41.734999999999999</v>
      </c>
      <c r="K232" s="45">
        <f t="shared" si="19"/>
        <v>-70.6233</v>
      </c>
      <c r="L232" s="12" t="s">
        <v>67</v>
      </c>
      <c r="P232" s="12">
        <v>41.734999999999999</v>
      </c>
      <c r="Q232" s="12">
        <v>-70.6233</v>
      </c>
    </row>
    <row r="233" spans="5:17">
      <c r="E233" s="13" t="s">
        <v>321</v>
      </c>
      <c r="F233" s="12" t="s">
        <v>376</v>
      </c>
      <c r="G233" s="12" t="s">
        <v>613</v>
      </c>
      <c r="H233" s="12" t="s">
        <v>314</v>
      </c>
      <c r="I233" s="14">
        <v>8447368</v>
      </c>
      <c r="J233" s="45">
        <f t="shared" si="18"/>
        <v>41.7117</v>
      </c>
      <c r="K233" s="45">
        <f t="shared" si="19"/>
        <v>-70.715000000000003</v>
      </c>
      <c r="L233" s="12" t="s">
        <v>67</v>
      </c>
      <c r="P233" s="12">
        <v>41.7117</v>
      </c>
      <c r="Q233" s="12">
        <v>-70.715000000000003</v>
      </c>
    </row>
    <row r="234" spans="5:17">
      <c r="E234" s="13" t="s">
        <v>295</v>
      </c>
      <c r="F234" s="12" t="s">
        <v>376</v>
      </c>
      <c r="G234" s="12" t="s">
        <v>581</v>
      </c>
      <c r="H234" s="12" t="s">
        <v>294</v>
      </c>
      <c r="I234" s="14">
        <v>8448566</v>
      </c>
      <c r="J234" s="45">
        <f t="shared" si="18"/>
        <v>41.386699999999998</v>
      </c>
      <c r="K234" s="45">
        <f t="shared" si="19"/>
        <v>-70.046700000000001</v>
      </c>
      <c r="L234" s="12" t="s">
        <v>59</v>
      </c>
      <c r="P234" s="12">
        <v>41.386699999999998</v>
      </c>
      <c r="Q234" s="12">
        <v>-70.046700000000001</v>
      </c>
    </row>
    <row r="235" spans="5:17">
      <c r="E235" s="13" t="s">
        <v>261</v>
      </c>
      <c r="F235" s="12" t="s">
        <v>376</v>
      </c>
      <c r="G235" s="12" t="s">
        <v>634</v>
      </c>
      <c r="H235" s="12" t="s">
        <v>257</v>
      </c>
      <c r="I235" s="14">
        <v>8444775</v>
      </c>
      <c r="J235" s="45">
        <f t="shared" si="18"/>
        <v>42.246699999999997</v>
      </c>
      <c r="K235" s="45">
        <f t="shared" si="19"/>
        <v>-70.885000000000005</v>
      </c>
      <c r="L235" s="12" t="s">
        <v>59</v>
      </c>
      <c r="P235" s="12">
        <v>42.246699999999997</v>
      </c>
      <c r="Q235" s="12">
        <v>-70.885000000000005</v>
      </c>
    </row>
    <row r="236" spans="5:17">
      <c r="E236" s="13" t="s">
        <v>330</v>
      </c>
      <c r="F236" s="12" t="s">
        <v>376</v>
      </c>
      <c r="G236" s="12" t="s">
        <v>595</v>
      </c>
      <c r="H236" s="12" t="s">
        <v>328</v>
      </c>
      <c r="I236" s="14">
        <v>8447791</v>
      </c>
      <c r="J236" s="45">
        <f t="shared" si="18"/>
        <v>41.57</v>
      </c>
      <c r="K236" s="45">
        <f t="shared" si="19"/>
        <v>-71.073300000000003</v>
      </c>
      <c r="L236" s="12" t="s">
        <v>59</v>
      </c>
      <c r="P236" s="12">
        <v>41.57</v>
      </c>
      <c r="Q236" s="12">
        <v>-71.073300000000003</v>
      </c>
    </row>
    <row r="237" spans="5:17">
      <c r="E237" s="13" t="s">
        <v>263</v>
      </c>
      <c r="F237" s="12" t="s">
        <v>376</v>
      </c>
      <c r="G237" s="12" t="s">
        <v>640</v>
      </c>
      <c r="H237" s="12" t="s">
        <v>257</v>
      </c>
      <c r="I237" s="14">
        <v>8444351</v>
      </c>
      <c r="J237" s="45">
        <f t="shared" si="18"/>
        <v>42.3033</v>
      </c>
      <c r="K237" s="45">
        <f t="shared" si="19"/>
        <v>-70.92</v>
      </c>
      <c r="L237" s="12" t="s">
        <v>59</v>
      </c>
      <c r="P237" s="12">
        <v>42.3033</v>
      </c>
      <c r="Q237" s="12">
        <v>-70.92</v>
      </c>
    </row>
    <row r="238" spans="5:17">
      <c r="E238" s="13" t="s">
        <v>290</v>
      </c>
      <c r="F238" s="12" t="s">
        <v>376</v>
      </c>
      <c r="G238" s="12" t="s">
        <v>600</v>
      </c>
      <c r="H238" s="12" t="s">
        <v>285</v>
      </c>
      <c r="I238" s="14">
        <v>8447605</v>
      </c>
      <c r="J238" s="45">
        <f t="shared" si="18"/>
        <v>41.631700000000002</v>
      </c>
      <c r="K238" s="45">
        <f t="shared" si="19"/>
        <v>-70.3</v>
      </c>
      <c r="L238" s="12" t="s">
        <v>67</v>
      </c>
      <c r="P238" s="12">
        <v>41.631700000000002</v>
      </c>
      <c r="Q238" s="12">
        <v>-70.3</v>
      </c>
    </row>
    <row r="239" spans="5:17">
      <c r="E239" s="13" t="s">
        <v>309</v>
      </c>
      <c r="F239" s="12" t="s">
        <v>376</v>
      </c>
      <c r="G239" s="12" t="s">
        <v>591</v>
      </c>
      <c r="H239" s="12" t="s">
        <v>308</v>
      </c>
      <c r="I239" s="14">
        <v>8447939</v>
      </c>
      <c r="J239" s="45">
        <f t="shared" si="18"/>
        <v>41.52</v>
      </c>
      <c r="K239" s="45">
        <f t="shared" si="19"/>
        <v>-70.665000000000006</v>
      </c>
      <c r="L239" s="12" t="s">
        <v>59</v>
      </c>
      <c r="P239" s="12">
        <v>41.52</v>
      </c>
      <c r="Q239" s="12">
        <v>-70.665000000000006</v>
      </c>
    </row>
    <row r="240" spans="5:17">
      <c r="E240" s="13" t="s">
        <v>247</v>
      </c>
      <c r="F240" s="12" t="s">
        <v>376</v>
      </c>
      <c r="G240" s="12" t="s">
        <v>648</v>
      </c>
      <c r="H240" s="12" t="s">
        <v>235</v>
      </c>
      <c r="I240" s="14">
        <v>8443187</v>
      </c>
      <c r="J240" s="45">
        <f t="shared" si="18"/>
        <v>42.458300000000001</v>
      </c>
      <c r="K240" s="45">
        <f t="shared" si="19"/>
        <v>-70.943299999999994</v>
      </c>
      <c r="L240" s="12" t="s">
        <v>67</v>
      </c>
      <c r="P240" s="12">
        <v>42.458300000000001</v>
      </c>
      <c r="Q240" s="12">
        <v>-70.943299999999994</v>
      </c>
    </row>
    <row r="241" spans="5:17">
      <c r="E241" s="13" t="s">
        <v>322</v>
      </c>
      <c r="F241" s="12" t="s">
        <v>376</v>
      </c>
      <c r="G241" s="12" t="s">
        <v>612</v>
      </c>
      <c r="H241" s="12" t="s">
        <v>314</v>
      </c>
      <c r="I241" s="14">
        <v>8447385</v>
      </c>
      <c r="J241" s="45">
        <f t="shared" si="18"/>
        <v>41.704999999999998</v>
      </c>
      <c r="K241" s="45">
        <f t="shared" si="19"/>
        <v>-70.761700000000005</v>
      </c>
      <c r="L241" s="12" t="s">
        <v>59</v>
      </c>
      <c r="P241" s="12">
        <v>41.704999999999998</v>
      </c>
      <c r="Q241" s="12">
        <v>-70.761700000000005</v>
      </c>
    </row>
    <row r="242" spans="5:17">
      <c r="E242" s="13" t="s">
        <v>324</v>
      </c>
      <c r="F242" s="12" t="s">
        <v>376</v>
      </c>
      <c r="G242" s="12" t="s">
        <v>602</v>
      </c>
      <c r="H242" s="12" t="s">
        <v>314</v>
      </c>
      <c r="I242" s="14">
        <v>8447531</v>
      </c>
      <c r="J242" s="45">
        <f t="shared" si="18"/>
        <v>41.656700000000001</v>
      </c>
      <c r="K242" s="45">
        <f t="shared" si="19"/>
        <v>-70.813299999999998</v>
      </c>
      <c r="L242" s="12" t="s">
        <v>59</v>
      </c>
      <c r="P242" s="12">
        <v>41.656700000000001</v>
      </c>
      <c r="Q242" s="12">
        <v>-70.813299999999998</v>
      </c>
    </row>
    <row r="243" spans="5:17">
      <c r="E243" s="13" t="s">
        <v>239</v>
      </c>
      <c r="F243" s="12" t="s">
        <v>376</v>
      </c>
      <c r="G243" s="12" t="s">
        <v>658</v>
      </c>
      <c r="H243" s="12" t="s">
        <v>235</v>
      </c>
      <c r="I243" s="14">
        <v>8440369</v>
      </c>
      <c r="J243" s="45">
        <f t="shared" si="18"/>
        <v>42.825000000000003</v>
      </c>
      <c r="K243" s="45">
        <f t="shared" si="19"/>
        <v>-70.988299999999995</v>
      </c>
      <c r="L243" s="12" t="s">
        <v>67</v>
      </c>
      <c r="P243" s="12">
        <v>42.825000000000003</v>
      </c>
      <c r="Q243" s="12">
        <v>-70.988299999999995</v>
      </c>
    </row>
    <row r="244" spans="5:17">
      <c r="E244" s="13" t="s">
        <v>317</v>
      </c>
      <c r="F244" s="12" t="s">
        <v>376</v>
      </c>
      <c r="G244" s="12" t="s">
        <v>614</v>
      </c>
      <c r="H244" s="12" t="s">
        <v>314</v>
      </c>
      <c r="I244" s="14">
        <v>8447355</v>
      </c>
      <c r="J244" s="45">
        <f t="shared" si="18"/>
        <v>41.715000000000003</v>
      </c>
      <c r="K244" s="45">
        <f t="shared" si="19"/>
        <v>-70.616699999999994</v>
      </c>
      <c r="L244" s="12" t="s">
        <v>59</v>
      </c>
      <c r="P244" s="12">
        <v>41.715000000000003</v>
      </c>
      <c r="Q244" s="12">
        <v>-70.616699999999994</v>
      </c>
    </row>
    <row r="245" spans="5:17">
      <c r="E245" s="13" t="s">
        <v>256</v>
      </c>
      <c r="F245" s="12" t="s">
        <v>376</v>
      </c>
      <c r="G245" s="12" t="s">
        <v>641</v>
      </c>
      <c r="H245" s="12" t="s">
        <v>248</v>
      </c>
      <c r="I245" s="14">
        <v>8444312</v>
      </c>
      <c r="J245" s="45">
        <f t="shared" si="18"/>
        <v>42.308300000000003</v>
      </c>
      <c r="K245" s="45">
        <f t="shared" si="19"/>
        <v>-70.991699999999994</v>
      </c>
      <c r="L245" s="12" t="s">
        <v>59</v>
      </c>
      <c r="P245" s="12">
        <v>42.308300000000003</v>
      </c>
      <c r="Q245" s="12">
        <v>-70.991699999999994</v>
      </c>
    </row>
    <row r="246" spans="5:17">
      <c r="E246" s="13" t="s">
        <v>298</v>
      </c>
      <c r="F246" s="12" t="s">
        <v>376</v>
      </c>
      <c r="G246" s="12" t="s">
        <v>578</v>
      </c>
      <c r="H246" s="12" t="s">
        <v>294</v>
      </c>
      <c r="I246" s="14">
        <v>8448817</v>
      </c>
      <c r="J246" s="45">
        <f t="shared" si="18"/>
        <v>41.3367</v>
      </c>
      <c r="K246" s="45">
        <f t="shared" si="19"/>
        <v>-70.305000000000007</v>
      </c>
      <c r="L246" s="12" t="s">
        <v>59</v>
      </c>
      <c r="P246" s="12">
        <v>41.3367</v>
      </c>
      <c r="Q246" s="12">
        <v>-70.305000000000007</v>
      </c>
    </row>
    <row r="247" spans="5:17">
      <c r="E247" s="13" t="s">
        <v>262</v>
      </c>
      <c r="F247" s="12" t="s">
        <v>376</v>
      </c>
      <c r="G247" s="12" t="s">
        <v>637</v>
      </c>
      <c r="H247" s="12" t="s">
        <v>257</v>
      </c>
      <c r="I247" s="14">
        <v>8444601</v>
      </c>
      <c r="J247" s="45">
        <f t="shared" si="18"/>
        <v>42.27</v>
      </c>
      <c r="K247" s="45">
        <f t="shared" si="19"/>
        <v>-70.86</v>
      </c>
      <c r="L247" s="12" t="s">
        <v>59</v>
      </c>
      <c r="P247" s="12">
        <v>42.27</v>
      </c>
      <c r="Q247" s="12">
        <v>-70.86</v>
      </c>
    </row>
    <row r="248" spans="5:17">
      <c r="E248" s="13" t="s">
        <v>296</v>
      </c>
      <c r="F248" s="12" t="s">
        <v>376</v>
      </c>
      <c r="G248" s="12" t="s">
        <v>575</v>
      </c>
      <c r="H248" s="12" t="s">
        <v>294</v>
      </c>
      <c r="I248" s="14">
        <v>8449130</v>
      </c>
      <c r="J248" s="45">
        <f t="shared" si="18"/>
        <v>41.284999999999997</v>
      </c>
      <c r="K248" s="45">
        <f t="shared" si="19"/>
        <v>-70.096699999999998</v>
      </c>
      <c r="L248" s="12" t="s">
        <v>67</v>
      </c>
      <c r="P248" s="12">
        <v>41.284999999999997</v>
      </c>
      <c r="Q248" s="12">
        <v>-70.096699999999998</v>
      </c>
    </row>
    <row r="249" spans="5:17">
      <c r="E249" s="13" t="s">
        <v>255</v>
      </c>
      <c r="F249" s="12" t="s">
        <v>376</v>
      </c>
      <c r="G249" s="12" t="s">
        <v>639</v>
      </c>
      <c r="H249" s="12" t="s">
        <v>248</v>
      </c>
      <c r="I249" s="14">
        <v>8444488</v>
      </c>
      <c r="J249" s="45">
        <f t="shared" si="18"/>
        <v>42.284999999999997</v>
      </c>
      <c r="K249" s="45">
        <f t="shared" si="19"/>
        <v>-71.040000000000006</v>
      </c>
      <c r="L249" s="12" t="s">
        <v>59</v>
      </c>
      <c r="P249" s="12">
        <v>42.284999999999997</v>
      </c>
      <c r="Q249" s="12">
        <v>-71.040000000000006</v>
      </c>
    </row>
    <row r="250" spans="5:17">
      <c r="E250" s="13" t="s">
        <v>326</v>
      </c>
      <c r="F250" s="12" t="s">
        <v>376</v>
      </c>
      <c r="G250" s="12" t="s">
        <v>601</v>
      </c>
      <c r="H250" s="12" t="s">
        <v>314</v>
      </c>
      <c r="I250" s="14">
        <v>8447584</v>
      </c>
      <c r="J250" s="45">
        <f t="shared" si="18"/>
        <v>41.64</v>
      </c>
      <c r="K250" s="45">
        <f t="shared" si="19"/>
        <v>-70.918300000000002</v>
      </c>
      <c r="L250" s="12" t="s">
        <v>59</v>
      </c>
      <c r="P250" s="12">
        <v>41.64</v>
      </c>
      <c r="Q250" s="12">
        <v>-70.918300000000002</v>
      </c>
    </row>
    <row r="251" spans="5:17">
      <c r="E251" s="13" t="s">
        <v>237</v>
      </c>
      <c r="F251" s="12" t="s">
        <v>376</v>
      </c>
      <c r="G251" s="12" t="s">
        <v>656</v>
      </c>
      <c r="H251" s="12" t="s">
        <v>235</v>
      </c>
      <c r="I251" s="14">
        <v>8440466</v>
      </c>
      <c r="J251" s="45">
        <f t="shared" si="18"/>
        <v>42.814999999999998</v>
      </c>
      <c r="K251" s="45">
        <f t="shared" si="19"/>
        <v>-70.8733</v>
      </c>
      <c r="L251" s="12" t="s">
        <v>67</v>
      </c>
      <c r="P251" s="12">
        <v>42.814999999999998</v>
      </c>
      <c r="Q251" s="12">
        <v>-70.8733</v>
      </c>
    </row>
    <row r="252" spans="5:17">
      <c r="E252" s="13" t="s">
        <v>302</v>
      </c>
      <c r="F252" s="12" t="s">
        <v>376</v>
      </c>
      <c r="G252" s="12" t="s">
        <v>574</v>
      </c>
      <c r="H252" s="12" t="s">
        <v>299</v>
      </c>
      <c r="I252" s="14">
        <v>8449287</v>
      </c>
      <c r="J252" s="45">
        <f t="shared" si="18"/>
        <v>41.261699999999998</v>
      </c>
      <c r="K252" s="45">
        <f t="shared" si="19"/>
        <v>-70.818299999999994</v>
      </c>
      <c r="L252" s="12" t="s">
        <v>59</v>
      </c>
      <c r="P252" s="12">
        <v>41.261699999999998</v>
      </c>
      <c r="Q252" s="12">
        <v>-70.818299999999994</v>
      </c>
    </row>
    <row r="253" spans="5:17">
      <c r="E253" s="13" t="s">
        <v>258</v>
      </c>
      <c r="F253" s="12" t="s">
        <v>376</v>
      </c>
      <c r="G253" s="12" t="s">
        <v>638</v>
      </c>
      <c r="H253" s="12" t="s">
        <v>257</v>
      </c>
      <c r="I253" s="14">
        <v>8444525</v>
      </c>
      <c r="J253" s="45">
        <f t="shared" si="18"/>
        <v>42.28</v>
      </c>
      <c r="K253" s="45">
        <f t="shared" si="19"/>
        <v>-70.953299999999999</v>
      </c>
      <c r="L253" s="12" t="s">
        <v>67</v>
      </c>
      <c r="P253" s="12">
        <v>42.28</v>
      </c>
      <c r="Q253" s="12">
        <v>-70.953299999999999</v>
      </c>
    </row>
    <row r="254" spans="5:17">
      <c r="E254" s="13" t="s">
        <v>306</v>
      </c>
      <c r="F254" s="12" t="s">
        <v>376</v>
      </c>
      <c r="G254" s="12" t="s">
        <v>587</v>
      </c>
      <c r="H254" s="12" t="s">
        <v>299</v>
      </c>
      <c r="I254" s="14">
        <v>8448208</v>
      </c>
      <c r="J254" s="45">
        <f t="shared" si="18"/>
        <v>41.458300000000001</v>
      </c>
      <c r="K254" s="45">
        <f t="shared" si="19"/>
        <v>-70.555000000000007</v>
      </c>
      <c r="L254" s="12" t="s">
        <v>59</v>
      </c>
      <c r="P254" s="12">
        <v>41.458300000000001</v>
      </c>
      <c r="Q254" s="12">
        <v>-70.555000000000007</v>
      </c>
    </row>
    <row r="255" spans="5:17">
      <c r="E255" s="13" t="s">
        <v>320</v>
      </c>
      <c r="F255" s="12" t="s">
        <v>376</v>
      </c>
      <c r="G255" s="12" t="s">
        <v>619</v>
      </c>
      <c r="H255" s="12" t="s">
        <v>314</v>
      </c>
      <c r="I255" s="14">
        <v>8447277</v>
      </c>
      <c r="J255" s="45">
        <f t="shared" si="18"/>
        <v>41.741700000000002</v>
      </c>
      <c r="K255" s="45">
        <f t="shared" si="19"/>
        <v>-70.658299999999997</v>
      </c>
      <c r="L255" s="12" t="s">
        <v>59</v>
      </c>
      <c r="P255" s="12">
        <v>41.741700000000002</v>
      </c>
      <c r="Q255" s="12">
        <v>-70.658299999999997</v>
      </c>
    </row>
    <row r="256" spans="5:17">
      <c r="E256" s="13" t="s">
        <v>315</v>
      </c>
      <c r="F256" s="12" t="s">
        <v>376</v>
      </c>
      <c r="G256" s="12" t="s">
        <v>586</v>
      </c>
      <c r="H256" s="12" t="s">
        <v>314</v>
      </c>
      <c r="I256" s="14">
        <v>8448248</v>
      </c>
      <c r="J256" s="45">
        <f t="shared" si="18"/>
        <v>41.45</v>
      </c>
      <c r="K256" s="45">
        <f t="shared" si="19"/>
        <v>-70.921700000000001</v>
      </c>
      <c r="L256" s="12" t="s">
        <v>67</v>
      </c>
      <c r="P256" s="12">
        <v>41.45</v>
      </c>
      <c r="Q256" s="12">
        <v>-70.921700000000001</v>
      </c>
    </row>
    <row r="257" spans="5:17">
      <c r="E257" s="13" t="s">
        <v>323</v>
      </c>
      <c r="F257" s="12" t="s">
        <v>376</v>
      </c>
      <c r="G257" s="12" t="s">
        <v>610</v>
      </c>
      <c r="H257" s="12" t="s">
        <v>314</v>
      </c>
      <c r="I257" s="14">
        <v>8447416</v>
      </c>
      <c r="J257" s="45">
        <f t="shared" si="18"/>
        <v>41.695</v>
      </c>
      <c r="K257" s="45">
        <f t="shared" si="19"/>
        <v>-70.72</v>
      </c>
      <c r="L257" s="12" t="s">
        <v>67</v>
      </c>
      <c r="P257" s="12">
        <v>41.695</v>
      </c>
      <c r="Q257" s="12">
        <v>-70.72</v>
      </c>
    </row>
    <row r="258" spans="5:17">
      <c r="E258" s="13" t="s">
        <v>283</v>
      </c>
      <c r="F258" s="12" t="s">
        <v>376</v>
      </c>
      <c r="G258" s="12" t="s">
        <v>617</v>
      </c>
      <c r="H258" s="12" t="s">
        <v>280</v>
      </c>
      <c r="I258" s="14">
        <v>8447291</v>
      </c>
      <c r="J258" s="45">
        <f t="shared" si="18"/>
        <v>41.736699999999999</v>
      </c>
      <c r="K258" s="45">
        <f t="shared" si="19"/>
        <v>-69.981700000000004</v>
      </c>
      <c r="L258" s="12" t="s">
        <v>59</v>
      </c>
      <c r="P258" s="12">
        <v>41.736699999999999</v>
      </c>
      <c r="Q258" s="12">
        <v>-69.981700000000004</v>
      </c>
    </row>
    <row r="259" spans="5:17">
      <c r="E259" s="13" t="s">
        <v>241</v>
      </c>
      <c r="F259" s="12" t="s">
        <v>376</v>
      </c>
      <c r="G259" s="12" t="s">
        <v>654</v>
      </c>
      <c r="H259" s="12" t="s">
        <v>235</v>
      </c>
      <c r="I259" s="14">
        <v>8441241</v>
      </c>
      <c r="J259" s="45">
        <f t="shared" si="18"/>
        <v>42.710099999999997</v>
      </c>
      <c r="K259" s="45">
        <f t="shared" si="19"/>
        <v>-70.788600000000002</v>
      </c>
      <c r="L259" s="12" t="s">
        <v>67</v>
      </c>
      <c r="P259" s="12">
        <v>42.710099999999997</v>
      </c>
      <c r="Q259" s="12">
        <v>-70.788600000000002</v>
      </c>
    </row>
    <row r="260" spans="5:17">
      <c r="E260" s="13" t="s">
        <v>236</v>
      </c>
      <c r="F260" s="12" t="s">
        <v>376</v>
      </c>
      <c r="G260" s="12" t="s">
        <v>657</v>
      </c>
      <c r="H260" s="12" t="s">
        <v>235</v>
      </c>
      <c r="I260" s="14">
        <v>8440452</v>
      </c>
      <c r="J260" s="45">
        <f t="shared" si="18"/>
        <v>42.816699999999997</v>
      </c>
      <c r="K260" s="45">
        <f t="shared" si="19"/>
        <v>-70.819999999999993</v>
      </c>
      <c r="L260" s="12" t="s">
        <v>67</v>
      </c>
      <c r="P260" s="12">
        <v>42.816699999999997</v>
      </c>
      <c r="Q260" s="12">
        <v>-70.819999999999993</v>
      </c>
    </row>
    <row r="261" spans="5:17">
      <c r="E261" s="13" t="s">
        <v>271</v>
      </c>
      <c r="F261" s="12" t="s">
        <v>376</v>
      </c>
      <c r="G261" s="12" t="s">
        <v>627</v>
      </c>
      <c r="H261" s="12" t="s">
        <v>269</v>
      </c>
      <c r="I261" s="14">
        <v>8446493</v>
      </c>
      <c r="J261" s="45">
        <f t="shared" si="18"/>
        <v>41.96</v>
      </c>
      <c r="K261" s="45">
        <f t="shared" si="19"/>
        <v>-70.661699999999996</v>
      </c>
      <c r="L261" s="12" t="s">
        <v>67</v>
      </c>
      <c r="P261" s="12">
        <v>41.96</v>
      </c>
      <c r="Q261" s="12">
        <v>-70.661699999999996</v>
      </c>
    </row>
    <row r="262" spans="5:17">
      <c r="E262" s="13" t="s">
        <v>292</v>
      </c>
      <c r="F262" s="12" t="s">
        <v>376</v>
      </c>
      <c r="G262" s="12" t="s">
        <v>596</v>
      </c>
      <c r="H262" s="12" t="s">
        <v>285</v>
      </c>
      <c r="I262" s="14">
        <v>8447742</v>
      </c>
      <c r="J262" s="45">
        <f t="shared" si="18"/>
        <v>41.5867</v>
      </c>
      <c r="K262" s="45">
        <f t="shared" si="19"/>
        <v>-70.463300000000004</v>
      </c>
      <c r="L262" s="12" t="s">
        <v>59</v>
      </c>
      <c r="P262" s="12">
        <v>41.5867</v>
      </c>
      <c r="Q262" s="12">
        <v>-70.463300000000004</v>
      </c>
    </row>
    <row r="263" spans="5:17">
      <c r="E263" s="13" t="s">
        <v>279</v>
      </c>
      <c r="F263" s="12" t="s">
        <v>376</v>
      </c>
      <c r="G263" s="12" t="s">
        <v>629</v>
      </c>
      <c r="H263" s="12" t="s">
        <v>269</v>
      </c>
      <c r="I263" s="14">
        <v>8446121</v>
      </c>
      <c r="J263" s="45">
        <f t="shared" si="18"/>
        <v>42.049599999999998</v>
      </c>
      <c r="K263" s="45">
        <f t="shared" si="19"/>
        <v>-70.182199999999995</v>
      </c>
      <c r="L263" s="12" t="s">
        <v>67</v>
      </c>
      <c r="P263" s="12">
        <v>42.049599999999998</v>
      </c>
      <c r="Q263" s="12">
        <v>-70.182199999999995</v>
      </c>
    </row>
    <row r="264" spans="5:17">
      <c r="E264" s="13" t="s">
        <v>312</v>
      </c>
      <c r="F264" s="12" t="s">
        <v>376</v>
      </c>
      <c r="G264" s="12" t="s">
        <v>585</v>
      </c>
      <c r="H264" s="12" t="s">
        <v>308</v>
      </c>
      <c r="I264" s="14">
        <v>8448251</v>
      </c>
      <c r="J264" s="45">
        <f t="shared" si="18"/>
        <v>41.448300000000003</v>
      </c>
      <c r="K264" s="45">
        <f t="shared" si="19"/>
        <v>-70.856700000000004</v>
      </c>
      <c r="L264" s="12" t="s">
        <v>59</v>
      </c>
      <c r="P264" s="12">
        <v>41.448300000000003</v>
      </c>
      <c r="Q264" s="12">
        <v>-70.856700000000004</v>
      </c>
    </row>
    <row r="265" spans="5:17">
      <c r="E265" s="13" t="s">
        <v>240</v>
      </c>
      <c r="F265" s="12" t="s">
        <v>376</v>
      </c>
      <c r="G265" s="12" t="s">
        <v>655</v>
      </c>
      <c r="H265" s="12" t="s">
        <v>235</v>
      </c>
      <c r="I265" s="14">
        <v>8440889</v>
      </c>
      <c r="J265" s="45">
        <f t="shared" si="18"/>
        <v>42.763300000000001</v>
      </c>
      <c r="K265" s="45">
        <f t="shared" si="19"/>
        <v>-71.076700000000002</v>
      </c>
      <c r="L265" s="12" t="s">
        <v>67</v>
      </c>
      <c r="P265" s="12">
        <v>42.763300000000001</v>
      </c>
      <c r="Q265" s="12">
        <v>-71.076700000000002</v>
      </c>
    </row>
    <row r="266" spans="5:17">
      <c r="E266" s="13" t="s">
        <v>244</v>
      </c>
      <c r="F266" s="12" t="s">
        <v>376</v>
      </c>
      <c r="G266" s="12" t="s">
        <v>653</v>
      </c>
      <c r="H266" s="12" t="s">
        <v>235</v>
      </c>
      <c r="I266" s="14">
        <v>8441551</v>
      </c>
      <c r="J266" s="45">
        <f t="shared" si="18"/>
        <v>42.658299999999997</v>
      </c>
      <c r="K266" s="45">
        <f t="shared" si="19"/>
        <v>-70.614999999999995</v>
      </c>
      <c r="L266" s="12" t="s">
        <v>67</v>
      </c>
      <c r="P266" s="12">
        <v>42.658299999999997</v>
      </c>
      <c r="Q266" s="12">
        <v>-70.614999999999995</v>
      </c>
    </row>
    <row r="267" spans="5:17">
      <c r="E267" s="13" t="s">
        <v>327</v>
      </c>
      <c r="F267" s="12" t="s">
        <v>376</v>
      </c>
      <c r="G267" s="12" t="s">
        <v>594</v>
      </c>
      <c r="H267" s="12" t="s">
        <v>314</v>
      </c>
      <c r="I267" s="14">
        <v>8447842</v>
      </c>
      <c r="J267" s="45">
        <f t="shared" si="18"/>
        <v>41.5383</v>
      </c>
      <c r="K267" s="45">
        <f t="shared" si="19"/>
        <v>-70.928299999999993</v>
      </c>
      <c r="L267" s="12" t="s">
        <v>67</v>
      </c>
      <c r="P267" s="12">
        <v>41.5383</v>
      </c>
      <c r="Q267" s="12">
        <v>-70.928299999999993</v>
      </c>
    </row>
    <row r="268" spans="5:17">
      <c r="E268" s="13" t="s">
        <v>273</v>
      </c>
      <c r="F268" s="12" t="s">
        <v>376</v>
      </c>
      <c r="G268" s="12" t="s">
        <v>625</v>
      </c>
      <c r="H268" s="12" t="s">
        <v>269</v>
      </c>
      <c r="I268" s="14">
        <v>8447173</v>
      </c>
      <c r="J268" s="45">
        <f t="shared" si="18"/>
        <v>41.774999999999999</v>
      </c>
      <c r="K268" s="45">
        <f t="shared" si="19"/>
        <v>-70.534999999999997</v>
      </c>
      <c r="L268" s="12" t="s">
        <v>67</v>
      </c>
      <c r="P268" s="12">
        <v>41.774999999999999</v>
      </c>
      <c r="Q268" s="12">
        <v>-70.534999999999997</v>
      </c>
    </row>
    <row r="269" spans="5:17">
      <c r="E269" s="13" t="s">
        <v>246</v>
      </c>
      <c r="F269" s="12" t="s">
        <v>376</v>
      </c>
      <c r="G269" s="12" t="s">
        <v>649</v>
      </c>
      <c r="H269" s="12" t="s">
        <v>235</v>
      </c>
      <c r="I269" s="14">
        <v>8442645</v>
      </c>
      <c r="J269" s="45">
        <f t="shared" si="18"/>
        <v>42.523299999999999</v>
      </c>
      <c r="K269" s="45">
        <f t="shared" si="19"/>
        <v>-70.8767</v>
      </c>
      <c r="L269" s="12" t="s">
        <v>67</v>
      </c>
      <c r="P269" s="12">
        <v>42.523299999999999</v>
      </c>
      <c r="Q269" s="12">
        <v>-70.8767</v>
      </c>
    </row>
    <row r="270" spans="5:17">
      <c r="E270" s="13" t="s">
        <v>238</v>
      </c>
      <c r="F270" s="12" t="s">
        <v>376</v>
      </c>
      <c r="G270" s="12" t="s">
        <v>659</v>
      </c>
      <c r="H270" s="12" t="s">
        <v>235</v>
      </c>
      <c r="I270" s="14">
        <v>8440273</v>
      </c>
      <c r="J270" s="45">
        <f t="shared" si="18"/>
        <v>42.838299999999997</v>
      </c>
      <c r="K270" s="45">
        <f t="shared" si="19"/>
        <v>-70.908299999999997</v>
      </c>
      <c r="L270" s="12" t="s">
        <v>67</v>
      </c>
      <c r="P270" s="12">
        <v>42.838299999999997</v>
      </c>
      <c r="Q270" s="12">
        <v>-70.908299999999997</v>
      </c>
    </row>
    <row r="271" spans="5:17">
      <c r="E271" s="13" t="s">
        <v>272</v>
      </c>
      <c r="F271" s="12" t="s">
        <v>376</v>
      </c>
      <c r="G271" s="12" t="s">
        <v>624</v>
      </c>
      <c r="H271" s="12" t="s">
        <v>269</v>
      </c>
      <c r="I271" s="14">
        <v>8447180</v>
      </c>
      <c r="J271" s="45">
        <f t="shared" si="18"/>
        <v>41.771700000000003</v>
      </c>
      <c r="K271" s="45">
        <f t="shared" si="19"/>
        <v>-70.506699999999995</v>
      </c>
      <c r="L271" s="12" t="s">
        <v>59</v>
      </c>
      <c r="P271" s="12">
        <v>41.771700000000003</v>
      </c>
      <c r="Q271" s="12">
        <v>-70.506699999999995</v>
      </c>
    </row>
    <row r="272" spans="5:17">
      <c r="E272" s="13" t="s">
        <v>286</v>
      </c>
      <c r="F272" s="12" t="s">
        <v>376</v>
      </c>
      <c r="G272" s="12" t="s">
        <v>607</v>
      </c>
      <c r="H272" s="12" t="s">
        <v>285</v>
      </c>
      <c r="I272" s="14">
        <v>8447495</v>
      </c>
      <c r="J272" s="45">
        <f t="shared" si="18"/>
        <v>41.668300000000002</v>
      </c>
      <c r="K272" s="45">
        <f t="shared" si="19"/>
        <v>-70.056700000000006</v>
      </c>
      <c r="L272" s="12" t="s">
        <v>67</v>
      </c>
      <c r="P272" s="12">
        <v>41.668300000000002</v>
      </c>
      <c r="Q272" s="12">
        <v>-70.056700000000006</v>
      </c>
    </row>
    <row r="273" spans="5:17">
      <c r="E273" s="13" t="s">
        <v>266</v>
      </c>
      <c r="F273" s="12" t="s">
        <v>376</v>
      </c>
      <c r="G273" s="12" t="s">
        <v>632</v>
      </c>
      <c r="H273" s="12" t="s">
        <v>264</v>
      </c>
      <c r="I273" s="14">
        <v>8445138</v>
      </c>
      <c r="J273" s="45">
        <f t="shared" si="18"/>
        <v>42.201700000000002</v>
      </c>
      <c r="K273" s="45">
        <f t="shared" si="19"/>
        <v>-70.726699999999994</v>
      </c>
      <c r="L273" s="12" t="s">
        <v>67</v>
      </c>
      <c r="P273" s="12">
        <v>42.201700000000002</v>
      </c>
      <c r="Q273" s="12">
        <v>-70.726699999999994</v>
      </c>
    </row>
    <row r="274" spans="5:17">
      <c r="E274" s="13" t="s">
        <v>277</v>
      </c>
      <c r="F274" s="12" t="s">
        <v>376</v>
      </c>
      <c r="G274" s="12" t="s">
        <v>622</v>
      </c>
      <c r="H274" s="12" t="s">
        <v>269</v>
      </c>
      <c r="I274" s="14">
        <v>8447241</v>
      </c>
      <c r="J274" s="45">
        <f t="shared" si="18"/>
        <v>41.7517</v>
      </c>
      <c r="K274" s="45">
        <f t="shared" si="19"/>
        <v>-70.155000000000001</v>
      </c>
      <c r="L274" s="12" t="s">
        <v>67</v>
      </c>
      <c r="P274" s="12">
        <v>41.7517</v>
      </c>
      <c r="Q274" s="12">
        <v>-70.155000000000001</v>
      </c>
    </row>
    <row r="275" spans="5:17">
      <c r="E275" s="13" t="s">
        <v>289</v>
      </c>
      <c r="F275" s="12" t="s">
        <v>376</v>
      </c>
      <c r="G275" s="12" t="s">
        <v>606</v>
      </c>
      <c r="H275" s="12" t="s">
        <v>285</v>
      </c>
      <c r="I275" s="14">
        <v>8447504</v>
      </c>
      <c r="J275" s="45">
        <f t="shared" si="18"/>
        <v>41.664999999999999</v>
      </c>
      <c r="K275" s="45">
        <f t="shared" si="19"/>
        <v>-70.183300000000003</v>
      </c>
      <c r="L275" s="12" t="s">
        <v>59</v>
      </c>
      <c r="P275" s="12">
        <v>41.664999999999999</v>
      </c>
      <c r="Q275" s="12">
        <v>-70.183300000000003</v>
      </c>
    </row>
    <row r="276" spans="5:17">
      <c r="E276" s="13" t="s">
        <v>301</v>
      </c>
      <c r="F276" s="12" t="s">
        <v>376</v>
      </c>
      <c r="G276" s="12" t="s">
        <v>577</v>
      </c>
      <c r="H276" s="12" t="s">
        <v>299</v>
      </c>
      <c r="I276" s="14">
        <v>8448942</v>
      </c>
      <c r="J276" s="45">
        <f t="shared" si="18"/>
        <v>41.311700000000002</v>
      </c>
      <c r="K276" s="45">
        <f t="shared" si="19"/>
        <v>-70.768299999999996</v>
      </c>
      <c r="L276" s="12" t="s">
        <v>59</v>
      </c>
      <c r="P276" s="12">
        <v>41.311700000000002</v>
      </c>
      <c r="Q276" s="12">
        <v>-70.768299999999996</v>
      </c>
    </row>
    <row r="277" spans="5:17">
      <c r="E277" s="13" t="s">
        <v>311</v>
      </c>
      <c r="F277" s="12" t="s">
        <v>376</v>
      </c>
      <c r="G277" s="12" t="s">
        <v>590</v>
      </c>
      <c r="H277" s="12" t="s">
        <v>308</v>
      </c>
      <c r="I277" s="14">
        <v>8447941</v>
      </c>
      <c r="J277" s="45">
        <f t="shared" si="18"/>
        <v>41.52</v>
      </c>
      <c r="K277" s="45">
        <f t="shared" si="19"/>
        <v>-70.708299999999994</v>
      </c>
      <c r="L277" s="12" t="s">
        <v>59</v>
      </c>
      <c r="P277" s="12">
        <v>41.52</v>
      </c>
      <c r="Q277" s="12">
        <v>-70.708299999999994</v>
      </c>
    </row>
    <row r="278" spans="5:17">
      <c r="E278" s="13" t="s">
        <v>305</v>
      </c>
      <c r="F278" s="12" t="s">
        <v>376</v>
      </c>
      <c r="G278" s="12" t="s">
        <v>588</v>
      </c>
      <c r="H278" s="12" t="s">
        <v>299</v>
      </c>
      <c r="I278" s="14">
        <v>8448157</v>
      </c>
      <c r="J278" s="45">
        <f t="shared" si="18"/>
        <v>41.458300000000001</v>
      </c>
      <c r="K278" s="45">
        <f t="shared" si="19"/>
        <v>-70.599999999999994</v>
      </c>
      <c r="L278" s="12" t="s">
        <v>67</v>
      </c>
      <c r="P278" s="12">
        <v>41.458300000000001</v>
      </c>
      <c r="Q278" s="12">
        <v>-70.599999999999994</v>
      </c>
    </row>
    <row r="279" spans="5:17">
      <c r="E279" s="13" t="s">
        <v>300</v>
      </c>
      <c r="F279" s="12" t="s">
        <v>376</v>
      </c>
      <c r="G279" s="12" t="s">
        <v>580</v>
      </c>
      <c r="H279" s="12" t="s">
        <v>299</v>
      </c>
      <c r="I279" s="14">
        <v>8448683</v>
      </c>
      <c r="J279" s="45">
        <f t="shared" si="18"/>
        <v>41.363300000000002</v>
      </c>
      <c r="K279" s="45">
        <f t="shared" si="19"/>
        <v>-70.45</v>
      </c>
      <c r="L279" s="12" t="s">
        <v>59</v>
      </c>
      <c r="P279" s="12">
        <v>41.363300000000002</v>
      </c>
      <c r="Q279" s="12">
        <v>-70.45</v>
      </c>
    </row>
    <row r="280" spans="5:17">
      <c r="E280" s="13" t="s">
        <v>278</v>
      </c>
      <c r="F280" s="12" t="s">
        <v>376</v>
      </c>
      <c r="G280" s="12" t="s">
        <v>626</v>
      </c>
      <c r="H280" s="12" t="s">
        <v>269</v>
      </c>
      <c r="I280" s="14">
        <v>8446613</v>
      </c>
      <c r="J280" s="45">
        <f t="shared" si="18"/>
        <v>41.93</v>
      </c>
      <c r="K280" s="45">
        <f t="shared" si="19"/>
        <v>-70.041700000000006</v>
      </c>
      <c r="L280" s="12" t="s">
        <v>59</v>
      </c>
      <c r="P280" s="12">
        <v>41.93</v>
      </c>
      <c r="Q280" s="12">
        <v>-70.041700000000006</v>
      </c>
    </row>
    <row r="281" spans="5:17">
      <c r="E281" s="13" t="s">
        <v>329</v>
      </c>
      <c r="F281" s="12" t="s">
        <v>376</v>
      </c>
      <c r="G281" s="12" t="s">
        <v>589</v>
      </c>
      <c r="H281" s="12" t="s">
        <v>328</v>
      </c>
      <c r="I281" s="14">
        <v>8447975</v>
      </c>
      <c r="J281" s="45">
        <f t="shared" si="18"/>
        <v>41.508299999999998</v>
      </c>
      <c r="K281" s="45">
        <f t="shared" si="19"/>
        <v>-71.093299999999999</v>
      </c>
      <c r="L281" s="12" t="s">
        <v>59</v>
      </c>
      <c r="P281" s="12">
        <v>41.508299999999998</v>
      </c>
      <c r="Q281" s="12">
        <v>-71.093299999999999</v>
      </c>
    </row>
    <row r="282" spans="5:17">
      <c r="E282" s="13" t="s">
        <v>259</v>
      </c>
      <c r="F282" s="12" t="s">
        <v>376</v>
      </c>
      <c r="G282" s="12" t="s">
        <v>633</v>
      </c>
      <c r="H282" s="12" t="s">
        <v>257</v>
      </c>
      <c r="I282" s="14">
        <v>8444788</v>
      </c>
      <c r="J282" s="45">
        <f t="shared" si="18"/>
        <v>42.2483</v>
      </c>
      <c r="K282" s="45">
        <f t="shared" si="19"/>
        <v>-70.966700000000003</v>
      </c>
      <c r="L282" s="12" t="s">
        <v>67</v>
      </c>
      <c r="P282" s="12">
        <v>42.2483</v>
      </c>
      <c r="Q282" s="12">
        <v>-70.966700000000003</v>
      </c>
    </row>
    <row r="283" spans="5:17">
      <c r="E283" s="13" t="s">
        <v>310</v>
      </c>
      <c r="F283" s="12" t="s">
        <v>376</v>
      </c>
      <c r="G283" s="12" t="s">
        <v>592</v>
      </c>
      <c r="H283" s="12" t="s">
        <v>308</v>
      </c>
      <c r="I283" s="14">
        <v>8447930</v>
      </c>
      <c r="J283" s="45">
        <f t="shared" si="18"/>
        <v>41.523299999999999</v>
      </c>
      <c r="K283" s="45">
        <f t="shared" si="19"/>
        <v>-70.671700000000001</v>
      </c>
      <c r="L283" s="12" t="s">
        <v>67</v>
      </c>
      <c r="P283" s="12">
        <v>41.523299999999999</v>
      </c>
      <c r="Q283" s="12">
        <v>-70.671700000000001</v>
      </c>
    </row>
    <row r="284" spans="5:17">
      <c r="E284" s="13" t="s">
        <v>287</v>
      </c>
      <c r="F284" s="12" t="s">
        <v>376</v>
      </c>
      <c r="G284" s="12" t="s">
        <v>604</v>
      </c>
      <c r="H284" s="12" t="s">
        <v>285</v>
      </c>
      <c r="I284" s="14">
        <v>8447506</v>
      </c>
      <c r="J284" s="45">
        <f t="shared" si="18"/>
        <v>41.664999999999999</v>
      </c>
      <c r="K284" s="45">
        <f t="shared" si="19"/>
        <v>-70.064999999999998</v>
      </c>
      <c r="L284" s="12" t="s">
        <v>59</v>
      </c>
      <c r="P284" s="12">
        <v>41.664999999999999</v>
      </c>
      <c r="Q284" s="12">
        <v>-70.064999999999998</v>
      </c>
    </row>
    <row r="285" spans="5:17">
      <c r="E285" s="13" t="s">
        <v>193</v>
      </c>
      <c r="F285" s="12" t="s">
        <v>378</v>
      </c>
      <c r="G285" s="12" t="s">
        <v>417</v>
      </c>
      <c r="H285" s="12" t="s">
        <v>176</v>
      </c>
      <c r="I285" s="14">
        <v>8518995</v>
      </c>
      <c r="J285" s="45">
        <f t="shared" si="18"/>
        <v>42.65</v>
      </c>
      <c r="K285" s="45">
        <f t="shared" si="19"/>
        <v>-73.746700000000004</v>
      </c>
      <c r="L285" s="12" t="s">
        <v>67</v>
      </c>
      <c r="P285" s="12">
        <v>42.65</v>
      </c>
      <c r="Q285" s="12">
        <v>-73.746700000000004</v>
      </c>
    </row>
    <row r="286" spans="5:17">
      <c r="E286" s="13" t="s">
        <v>181</v>
      </c>
      <c r="F286" s="12" t="s">
        <v>378</v>
      </c>
      <c r="G286" s="12" t="s">
        <v>409</v>
      </c>
      <c r="H286" s="12" t="s">
        <v>176</v>
      </c>
      <c r="I286" s="14">
        <v>8530095</v>
      </c>
      <c r="J286" s="45">
        <f t="shared" si="18"/>
        <v>40.945</v>
      </c>
      <c r="K286" s="45">
        <f t="shared" si="19"/>
        <v>-73.918300000000002</v>
      </c>
      <c r="L286" s="12" t="s">
        <v>59</v>
      </c>
      <c r="P286" s="12">
        <v>40.945</v>
      </c>
      <c r="Q286" s="12">
        <v>-73.918300000000002</v>
      </c>
    </row>
    <row r="287" spans="5:17">
      <c r="E287" s="13" t="s">
        <v>145</v>
      </c>
      <c r="F287" s="12" t="s">
        <v>378</v>
      </c>
      <c r="G287" s="12" t="s">
        <v>464</v>
      </c>
      <c r="H287" s="12" t="s">
        <v>134</v>
      </c>
      <c r="I287" s="14">
        <v>8515864</v>
      </c>
      <c r="J287" s="45">
        <f t="shared" si="18"/>
        <v>40.655000000000001</v>
      </c>
      <c r="K287" s="45">
        <f t="shared" si="19"/>
        <v>-73.418300000000002</v>
      </c>
      <c r="L287" s="12" t="s">
        <v>59</v>
      </c>
      <c r="P287" s="12">
        <v>40.655000000000001</v>
      </c>
      <c r="Q287" s="12">
        <v>-73.418300000000002</v>
      </c>
    </row>
    <row r="288" spans="5:17">
      <c r="E288" s="13" t="s">
        <v>207</v>
      </c>
      <c r="F288" s="12" t="s">
        <v>378</v>
      </c>
      <c r="G288" s="12" t="s">
        <v>398</v>
      </c>
      <c r="H288" s="12" t="s">
        <v>205</v>
      </c>
      <c r="I288" s="14">
        <v>8530696</v>
      </c>
      <c r="J288" s="45">
        <f t="shared" si="18"/>
        <v>40.7517</v>
      </c>
      <c r="K288" s="45">
        <f t="shared" si="19"/>
        <v>-74.096699999999998</v>
      </c>
      <c r="L288" s="12" t="s">
        <v>59</v>
      </c>
      <c r="P288" s="12">
        <v>40.7517</v>
      </c>
      <c r="Q288" s="12">
        <v>-74.096699999999998</v>
      </c>
    </row>
    <row r="289" spans="5:17">
      <c r="E289" s="13" t="s">
        <v>143</v>
      </c>
      <c r="F289" s="12" t="s">
        <v>378</v>
      </c>
      <c r="G289" s="12" t="s">
        <v>468</v>
      </c>
      <c r="H289" s="12" t="s">
        <v>134</v>
      </c>
      <c r="I289" s="14">
        <v>8515421</v>
      </c>
      <c r="J289" s="45">
        <f t="shared" ref="J289:J352" si="20">--P289</f>
        <v>40.685000000000002</v>
      </c>
      <c r="K289" s="45">
        <f t="shared" ref="K289:K352" si="21">--Q289</f>
        <v>-73.314999999999998</v>
      </c>
      <c r="L289" s="12" t="s">
        <v>59</v>
      </c>
      <c r="P289" s="12">
        <v>40.685000000000002</v>
      </c>
      <c r="Q289" s="12">
        <v>-73.314999999999998</v>
      </c>
    </row>
    <row r="290" spans="5:17">
      <c r="E290" s="13" t="s">
        <v>160</v>
      </c>
      <c r="F290" s="12" t="s">
        <v>378</v>
      </c>
      <c r="G290" s="12" t="s">
        <v>438</v>
      </c>
      <c r="H290" s="12" t="s">
        <v>158</v>
      </c>
      <c r="I290" s="14">
        <v>8517394</v>
      </c>
      <c r="J290" s="45">
        <f t="shared" si="20"/>
        <v>40.578299999999999</v>
      </c>
      <c r="K290" s="45">
        <f t="shared" si="21"/>
        <v>-73.888300000000001</v>
      </c>
      <c r="L290" s="12" t="s">
        <v>59</v>
      </c>
      <c r="P290" s="12">
        <v>40.578299999999999</v>
      </c>
      <c r="Q290" s="12">
        <v>-73.888300000000001</v>
      </c>
    </row>
    <row r="291" spans="5:17">
      <c r="E291" s="13" t="s">
        <v>141</v>
      </c>
      <c r="F291" s="12" t="s">
        <v>378</v>
      </c>
      <c r="G291" s="12" t="s">
        <v>472</v>
      </c>
      <c r="H291" s="12" t="s">
        <v>134</v>
      </c>
      <c r="I291" s="14">
        <v>8515102</v>
      </c>
      <c r="J291" s="45">
        <f t="shared" si="20"/>
        <v>40.716700000000003</v>
      </c>
      <c r="K291" s="45">
        <f t="shared" si="21"/>
        <v>-73.239999999999995</v>
      </c>
      <c r="L291" s="12" t="s">
        <v>59</v>
      </c>
      <c r="P291" s="12">
        <v>40.716700000000003</v>
      </c>
      <c r="Q291" s="12">
        <v>-73.239999999999995</v>
      </c>
    </row>
    <row r="292" spans="5:17">
      <c r="E292" s="13" t="s">
        <v>100</v>
      </c>
      <c r="F292" s="12" t="s">
        <v>378</v>
      </c>
      <c r="G292" s="12" t="s">
        <v>455</v>
      </c>
      <c r="H292" s="12" t="s">
        <v>98</v>
      </c>
      <c r="I292" s="14">
        <v>8516299</v>
      </c>
      <c r="J292" s="45">
        <f t="shared" si="20"/>
        <v>40.903300000000002</v>
      </c>
      <c r="K292" s="45">
        <f t="shared" si="21"/>
        <v>-73.55</v>
      </c>
      <c r="L292" s="12" t="s">
        <v>67</v>
      </c>
      <c r="P292" s="12">
        <v>40.903300000000002</v>
      </c>
      <c r="Q292" s="12">
        <v>-73.55</v>
      </c>
    </row>
    <row r="293" spans="5:17">
      <c r="E293" s="13" t="s">
        <v>161</v>
      </c>
      <c r="F293" s="12" t="s">
        <v>378</v>
      </c>
      <c r="G293" s="12" t="s">
        <v>441</v>
      </c>
      <c r="H293" s="12" t="s">
        <v>158</v>
      </c>
      <c r="I293" s="14">
        <v>8517137</v>
      </c>
      <c r="J293" s="45">
        <f t="shared" si="20"/>
        <v>40.588299999999997</v>
      </c>
      <c r="K293" s="45">
        <f t="shared" si="21"/>
        <v>-73.819999999999993</v>
      </c>
      <c r="L293" s="12" t="s">
        <v>59</v>
      </c>
      <c r="P293" s="12">
        <v>40.588299999999997</v>
      </c>
      <c r="Q293" s="12">
        <v>-73.819999999999993</v>
      </c>
    </row>
    <row r="294" spans="5:17">
      <c r="E294" s="13" t="s">
        <v>203</v>
      </c>
      <c r="F294" s="12" t="s">
        <v>378</v>
      </c>
      <c r="G294" s="12" t="s">
        <v>400</v>
      </c>
      <c r="H294" s="12" t="s">
        <v>201</v>
      </c>
      <c r="I294" s="14">
        <v>8530591</v>
      </c>
      <c r="J294" s="45">
        <f t="shared" si="20"/>
        <v>40.786700000000003</v>
      </c>
      <c r="K294" s="45">
        <f t="shared" si="21"/>
        <v>-74.146699999999996</v>
      </c>
      <c r="L294" s="12" t="s">
        <v>59</v>
      </c>
      <c r="P294" s="12">
        <v>40.786700000000003</v>
      </c>
      <c r="Q294" s="12">
        <v>-74.146699999999996</v>
      </c>
    </row>
    <row r="295" spans="5:17">
      <c r="E295" s="13" t="s">
        <v>152</v>
      </c>
      <c r="F295" s="12" t="s">
        <v>378</v>
      </c>
      <c r="G295" s="12" t="s">
        <v>458</v>
      </c>
      <c r="H295" s="12" t="s">
        <v>148</v>
      </c>
      <c r="I295" s="14">
        <v>8516211</v>
      </c>
      <c r="J295" s="45">
        <f t="shared" si="20"/>
        <v>40.6633</v>
      </c>
      <c r="K295" s="45">
        <f t="shared" si="21"/>
        <v>-73.52</v>
      </c>
      <c r="L295" s="12" t="s">
        <v>59</v>
      </c>
      <c r="P295" s="12">
        <v>40.6633</v>
      </c>
      <c r="Q295" s="12">
        <v>-73.52</v>
      </c>
    </row>
    <row r="296" spans="5:17">
      <c r="E296" s="13" t="s">
        <v>198</v>
      </c>
      <c r="F296" s="12" t="s">
        <v>378</v>
      </c>
      <c r="G296" s="12" t="s">
        <v>412</v>
      </c>
      <c r="H296" s="12" t="s">
        <v>196</v>
      </c>
      <c r="I296" s="14">
        <v>8519483</v>
      </c>
      <c r="J296" s="45">
        <f t="shared" si="20"/>
        <v>40.636699999999998</v>
      </c>
      <c r="K296" s="45">
        <f t="shared" si="21"/>
        <v>-74.1417</v>
      </c>
      <c r="L296" s="12" t="s">
        <v>67</v>
      </c>
      <c r="P296" s="12">
        <v>40.636699999999998</v>
      </c>
      <c r="Q296" s="12">
        <v>-74.1417</v>
      </c>
    </row>
    <row r="297" spans="5:17">
      <c r="E297" s="13" t="s">
        <v>146</v>
      </c>
      <c r="F297" s="12" t="s">
        <v>378</v>
      </c>
      <c r="G297" s="12" t="s">
        <v>462</v>
      </c>
      <c r="H297" s="12" t="s">
        <v>134</v>
      </c>
      <c r="I297" s="14">
        <v>8516055</v>
      </c>
      <c r="J297" s="45">
        <f t="shared" si="20"/>
        <v>40.666699999999999</v>
      </c>
      <c r="K297" s="45">
        <f t="shared" si="21"/>
        <v>-73.468299999999999</v>
      </c>
      <c r="L297" s="12" t="s">
        <v>59</v>
      </c>
      <c r="P297" s="12">
        <v>40.666699999999999</v>
      </c>
      <c r="Q297" s="12">
        <v>-73.468299999999999</v>
      </c>
    </row>
    <row r="298" spans="5:17">
      <c r="E298" s="13" t="s">
        <v>166</v>
      </c>
      <c r="F298" s="12" t="s">
        <v>378</v>
      </c>
      <c r="G298" s="12" t="s">
        <v>439</v>
      </c>
      <c r="H298" s="12" t="s">
        <v>158</v>
      </c>
      <c r="I298" s="14">
        <v>8517381</v>
      </c>
      <c r="J298" s="45">
        <f t="shared" si="20"/>
        <v>40.630000000000003</v>
      </c>
      <c r="K298" s="45">
        <f t="shared" si="21"/>
        <v>-73.885000000000005</v>
      </c>
      <c r="L298" s="12" t="s">
        <v>59</v>
      </c>
      <c r="P298" s="12">
        <v>40.630000000000003</v>
      </c>
      <c r="Q298" s="12">
        <v>-73.885000000000005</v>
      </c>
    </row>
    <row r="299" spans="5:17">
      <c r="E299" s="13" t="s">
        <v>209</v>
      </c>
      <c r="F299" s="12" t="s">
        <v>378</v>
      </c>
      <c r="G299" s="12" t="s">
        <v>403</v>
      </c>
      <c r="H299" s="12" t="s">
        <v>205</v>
      </c>
      <c r="I299" s="14">
        <v>8530528</v>
      </c>
      <c r="J299" s="45">
        <f t="shared" si="20"/>
        <v>40.806699999999999</v>
      </c>
      <c r="K299" s="45">
        <f t="shared" si="21"/>
        <v>-74.06</v>
      </c>
      <c r="L299" s="12" t="s">
        <v>59</v>
      </c>
      <c r="P299" s="12">
        <v>40.806699999999999</v>
      </c>
      <c r="Q299" s="12">
        <v>-74.06</v>
      </c>
    </row>
    <row r="300" spans="5:17">
      <c r="E300" s="13" t="s">
        <v>219</v>
      </c>
      <c r="F300" s="12" t="s">
        <v>378</v>
      </c>
      <c r="G300" s="12" t="s">
        <v>391</v>
      </c>
      <c r="H300" s="12" t="s">
        <v>214</v>
      </c>
      <c r="I300" s="14">
        <v>8531095</v>
      </c>
      <c r="J300" s="45">
        <f t="shared" si="20"/>
        <v>40.5867</v>
      </c>
      <c r="K300" s="45">
        <f t="shared" si="21"/>
        <v>-74.209999999999994</v>
      </c>
      <c r="L300" s="12" t="s">
        <v>59</v>
      </c>
      <c r="P300" s="12">
        <v>40.5867</v>
      </c>
      <c r="Q300" s="12">
        <v>-74.209999999999994</v>
      </c>
    </row>
    <row r="301" spans="5:17">
      <c r="E301" s="13" t="s">
        <v>192</v>
      </c>
      <c r="F301" s="12" t="s">
        <v>378</v>
      </c>
      <c r="G301" s="12" t="s">
        <v>419</v>
      </c>
      <c r="H301" s="12" t="s">
        <v>176</v>
      </c>
      <c r="I301" s="14">
        <v>8518989</v>
      </c>
      <c r="J301" s="45">
        <f t="shared" si="20"/>
        <v>42.533299999999997</v>
      </c>
      <c r="K301" s="45">
        <f t="shared" si="21"/>
        <v>-73.7667</v>
      </c>
      <c r="L301" s="12" t="s">
        <v>59</v>
      </c>
      <c r="P301" s="12">
        <v>42.533299999999997</v>
      </c>
      <c r="Q301" s="12">
        <v>-73.7667</v>
      </c>
    </row>
    <row r="302" spans="5:17">
      <c r="E302" s="13" t="s">
        <v>107</v>
      </c>
      <c r="F302" s="12" t="s">
        <v>378</v>
      </c>
      <c r="G302" s="12" t="s">
        <v>479</v>
      </c>
      <c r="H302" s="12" t="s">
        <v>98</v>
      </c>
      <c r="I302" s="14">
        <v>8514422</v>
      </c>
      <c r="J302" s="45">
        <f t="shared" si="20"/>
        <v>40.965000000000003</v>
      </c>
      <c r="K302" s="45">
        <f t="shared" si="21"/>
        <v>-73.043300000000002</v>
      </c>
      <c r="L302" s="12" t="s">
        <v>67</v>
      </c>
      <c r="P302" s="12">
        <v>40.965000000000003</v>
      </c>
      <c r="Q302" s="12">
        <v>-73.043300000000002</v>
      </c>
    </row>
    <row r="303" spans="5:17">
      <c r="E303" s="13" t="s">
        <v>231</v>
      </c>
      <c r="F303" s="12" t="s">
        <v>378</v>
      </c>
      <c r="G303" s="12" t="s">
        <v>389</v>
      </c>
      <c r="H303" s="12" t="s">
        <v>225</v>
      </c>
      <c r="I303" s="14">
        <v>8531223</v>
      </c>
      <c r="J303" s="45">
        <f t="shared" si="20"/>
        <v>40.453299999999999</v>
      </c>
      <c r="K303" s="45">
        <f t="shared" si="21"/>
        <v>-74.273300000000006</v>
      </c>
      <c r="L303" s="12" t="s">
        <v>59</v>
      </c>
      <c r="P303" s="12">
        <v>40.453299999999999</v>
      </c>
      <c r="Q303" s="12">
        <v>-74.273300000000006</v>
      </c>
    </row>
    <row r="304" spans="5:17">
      <c r="E304" s="13" t="s">
        <v>217</v>
      </c>
      <c r="F304" s="12" t="s">
        <v>378</v>
      </c>
      <c r="G304" s="12" t="s">
        <v>379</v>
      </c>
      <c r="H304" s="12" t="s">
        <v>214</v>
      </c>
      <c r="I304" s="14" t="s">
        <v>218</v>
      </c>
      <c r="J304" s="45">
        <f t="shared" si="20"/>
        <v>40.6</v>
      </c>
      <c r="K304" s="45">
        <f t="shared" si="21"/>
        <v>-74.2</v>
      </c>
      <c r="L304" s="12" t="s">
        <v>59</v>
      </c>
      <c r="P304" s="12">
        <v>40.6</v>
      </c>
      <c r="Q304" s="12">
        <v>-74.2</v>
      </c>
    </row>
    <row r="305" spans="5:17">
      <c r="E305" s="13" t="s">
        <v>101</v>
      </c>
      <c r="F305" s="12" t="s">
        <v>378</v>
      </c>
      <c r="G305" s="12" t="s">
        <v>461</v>
      </c>
      <c r="H305" s="12" t="s">
        <v>98</v>
      </c>
      <c r="I305" s="14">
        <v>8516061</v>
      </c>
      <c r="J305" s="45">
        <f t="shared" si="20"/>
        <v>40.8733</v>
      </c>
      <c r="K305" s="45">
        <f t="shared" si="21"/>
        <v>-73.47</v>
      </c>
      <c r="L305" s="12" t="s">
        <v>67</v>
      </c>
      <c r="P305" s="12">
        <v>40.8733</v>
      </c>
      <c r="Q305" s="12">
        <v>-73.47</v>
      </c>
    </row>
    <row r="306" spans="5:17">
      <c r="E306" s="13" t="s">
        <v>169</v>
      </c>
      <c r="F306" s="12" t="s">
        <v>378</v>
      </c>
      <c r="G306" s="12" t="s">
        <v>435</v>
      </c>
      <c r="H306" s="12" t="s">
        <v>168</v>
      </c>
      <c r="I306" s="14">
        <v>8517741</v>
      </c>
      <c r="J306" s="45">
        <f t="shared" si="20"/>
        <v>40.57</v>
      </c>
      <c r="K306" s="45">
        <f t="shared" si="21"/>
        <v>-73.9833</v>
      </c>
      <c r="L306" s="12" t="s">
        <v>59</v>
      </c>
      <c r="P306" s="12">
        <v>40.57</v>
      </c>
      <c r="Q306" s="12">
        <v>-73.9833</v>
      </c>
    </row>
    <row r="307" spans="5:17">
      <c r="E307" s="13" t="s">
        <v>197</v>
      </c>
      <c r="F307" s="12" t="s">
        <v>378</v>
      </c>
      <c r="G307" s="12" t="s">
        <v>393</v>
      </c>
      <c r="H307" s="12" t="s">
        <v>196</v>
      </c>
      <c r="I307" s="14">
        <v>8530985</v>
      </c>
      <c r="J307" s="45">
        <f t="shared" si="20"/>
        <v>40.655000000000001</v>
      </c>
      <c r="K307" s="45">
        <f t="shared" si="21"/>
        <v>-74.084999999999994</v>
      </c>
      <c r="L307" s="12" t="s">
        <v>59</v>
      </c>
      <c r="P307" s="12">
        <v>40.655000000000001</v>
      </c>
      <c r="Q307" s="12">
        <v>-74.084999999999994</v>
      </c>
    </row>
    <row r="308" spans="5:17">
      <c r="E308" s="13" t="s">
        <v>151</v>
      </c>
      <c r="F308" s="12" t="s">
        <v>378</v>
      </c>
      <c r="G308" s="12" t="s">
        <v>457</v>
      </c>
      <c r="H308" s="12" t="s">
        <v>148</v>
      </c>
      <c r="I308" s="14">
        <v>8516221</v>
      </c>
      <c r="J308" s="45">
        <f t="shared" si="20"/>
        <v>40.619999999999997</v>
      </c>
      <c r="K308" s="45">
        <f t="shared" si="21"/>
        <v>-73.523300000000006</v>
      </c>
      <c r="L308" s="12" t="s">
        <v>59</v>
      </c>
      <c r="P308" s="12">
        <v>40.619999999999997</v>
      </c>
      <c r="Q308" s="12">
        <v>-73.523300000000006</v>
      </c>
    </row>
    <row r="309" spans="5:17">
      <c r="E309" s="13" t="s">
        <v>149</v>
      </c>
      <c r="F309" s="12" t="s">
        <v>378</v>
      </c>
      <c r="G309" s="12" t="s">
        <v>456</v>
      </c>
      <c r="H309" s="12" t="s">
        <v>148</v>
      </c>
      <c r="I309" s="14">
        <v>8516225</v>
      </c>
      <c r="J309" s="45">
        <f t="shared" si="20"/>
        <v>40.603299999999997</v>
      </c>
      <c r="K309" s="45">
        <f t="shared" si="21"/>
        <v>-73.525000000000006</v>
      </c>
      <c r="L309" s="12" t="s">
        <v>59</v>
      </c>
      <c r="P309" s="12">
        <v>40.603299999999997</v>
      </c>
      <c r="Q309" s="12">
        <v>-73.525000000000006</v>
      </c>
    </row>
    <row r="310" spans="5:17">
      <c r="E310" s="13" t="s">
        <v>133</v>
      </c>
      <c r="F310" s="12" t="s">
        <v>378</v>
      </c>
      <c r="G310" s="12" t="s">
        <v>470</v>
      </c>
      <c r="H310" s="12" t="s">
        <v>127</v>
      </c>
      <c r="I310" s="14">
        <v>8515228</v>
      </c>
      <c r="J310" s="45">
        <f t="shared" si="20"/>
        <v>40.633299999999998</v>
      </c>
      <c r="K310" s="45">
        <f t="shared" si="21"/>
        <v>-73.293300000000002</v>
      </c>
      <c r="L310" s="12" t="s">
        <v>59</v>
      </c>
      <c r="P310" s="12">
        <v>40.633299999999998</v>
      </c>
      <c r="Q310" s="12">
        <v>-73.293300000000002</v>
      </c>
    </row>
    <row r="311" spans="5:17">
      <c r="E311" s="13" t="s">
        <v>157</v>
      </c>
      <c r="F311" s="12" t="s">
        <v>378</v>
      </c>
      <c r="G311" s="12" t="s">
        <v>447</v>
      </c>
      <c r="H311" s="12" t="s">
        <v>148</v>
      </c>
      <c r="I311" s="14">
        <v>8516881</v>
      </c>
      <c r="J311" s="45">
        <f t="shared" si="20"/>
        <v>40.594999999999999</v>
      </c>
      <c r="K311" s="45">
        <f t="shared" si="21"/>
        <v>-73.743300000000005</v>
      </c>
      <c r="L311" s="12" t="s">
        <v>59</v>
      </c>
      <c r="P311" s="12">
        <v>40.594999999999999</v>
      </c>
      <c r="Q311" s="12">
        <v>-73.743300000000005</v>
      </c>
    </row>
    <row r="312" spans="5:17">
      <c r="E312" s="13" t="s">
        <v>204</v>
      </c>
      <c r="F312" s="12" t="s">
        <v>378</v>
      </c>
      <c r="G312" s="12" t="s">
        <v>405</v>
      </c>
      <c r="H312" s="12" t="s">
        <v>201</v>
      </c>
      <c r="I312" s="14">
        <v>8530403</v>
      </c>
      <c r="J312" s="45">
        <f t="shared" si="20"/>
        <v>40.846699999999998</v>
      </c>
      <c r="K312" s="45">
        <f t="shared" si="21"/>
        <v>-74.12</v>
      </c>
      <c r="L312" s="12" t="s">
        <v>59</v>
      </c>
      <c r="P312" s="12">
        <v>40.846699999999998</v>
      </c>
      <c r="Q312" s="12">
        <v>-74.12</v>
      </c>
    </row>
    <row r="313" spans="5:17">
      <c r="E313" s="13" t="s">
        <v>102</v>
      </c>
      <c r="F313" s="12" t="s">
        <v>378</v>
      </c>
      <c r="G313" s="12" t="s">
        <v>465</v>
      </c>
      <c r="H313" s="12" t="s">
        <v>98</v>
      </c>
      <c r="I313" s="14">
        <v>8515786</v>
      </c>
      <c r="J313" s="45">
        <f t="shared" si="20"/>
        <v>40.953299999999999</v>
      </c>
      <c r="K313" s="45">
        <f t="shared" si="21"/>
        <v>-73.400000000000006</v>
      </c>
      <c r="L313" s="12" t="s">
        <v>67</v>
      </c>
      <c r="P313" s="12">
        <v>40.953299999999999</v>
      </c>
      <c r="Q313" s="12">
        <v>-73.400000000000006</v>
      </c>
    </row>
    <row r="314" spans="5:17">
      <c r="E314" s="13" t="s">
        <v>178</v>
      </c>
      <c r="F314" s="12" t="s">
        <v>378</v>
      </c>
      <c r="G314" s="12" t="s">
        <v>404</v>
      </c>
      <c r="H314" s="12" t="s">
        <v>176</v>
      </c>
      <c r="I314" s="14">
        <v>8530505</v>
      </c>
      <c r="J314" s="45">
        <f t="shared" si="20"/>
        <v>40.813299999999998</v>
      </c>
      <c r="K314" s="45">
        <f t="shared" si="21"/>
        <v>-73.978300000000004</v>
      </c>
      <c r="L314" s="12" t="s">
        <v>59</v>
      </c>
      <c r="P314" s="12">
        <v>40.813299999999998</v>
      </c>
      <c r="Q314" s="12">
        <v>-73.978300000000004</v>
      </c>
    </row>
    <row r="315" spans="5:17">
      <c r="E315" s="13" t="s">
        <v>135</v>
      </c>
      <c r="F315" s="12" t="s">
        <v>378</v>
      </c>
      <c r="G315" s="12" t="s">
        <v>471</v>
      </c>
      <c r="H315" s="12" t="s">
        <v>134</v>
      </c>
      <c r="I315" s="14">
        <v>8515186</v>
      </c>
      <c r="J315" s="45">
        <f t="shared" si="20"/>
        <v>40.6267</v>
      </c>
      <c r="K315" s="45">
        <f t="shared" si="21"/>
        <v>-73.260000000000005</v>
      </c>
      <c r="L315" s="12" t="s">
        <v>59</v>
      </c>
      <c r="P315" s="12">
        <v>40.6267</v>
      </c>
      <c r="Q315" s="12">
        <v>-73.260000000000005</v>
      </c>
    </row>
    <row r="316" spans="5:17">
      <c r="E316" s="13" t="s">
        <v>136</v>
      </c>
      <c r="F316" s="12" t="s">
        <v>378</v>
      </c>
      <c r="G316" s="12" t="s">
        <v>473</v>
      </c>
      <c r="H316" s="12" t="s">
        <v>134</v>
      </c>
      <c r="I316" s="14">
        <v>8515014</v>
      </c>
      <c r="J316" s="45">
        <f t="shared" si="20"/>
        <v>40.634999999999998</v>
      </c>
      <c r="K316" s="45">
        <f t="shared" si="21"/>
        <v>-73.22</v>
      </c>
      <c r="L316" s="12" t="s">
        <v>59</v>
      </c>
      <c r="P316" s="12">
        <v>40.634999999999998</v>
      </c>
      <c r="Q316" s="12">
        <v>-73.22</v>
      </c>
    </row>
    <row r="317" spans="5:17">
      <c r="E317" s="13" t="s">
        <v>208</v>
      </c>
      <c r="F317" s="12" t="s">
        <v>378</v>
      </c>
      <c r="G317" s="12" t="s">
        <v>401</v>
      </c>
      <c r="H317" s="12" t="s">
        <v>205</v>
      </c>
      <c r="I317" s="14">
        <v>8530586</v>
      </c>
      <c r="J317" s="45">
        <f t="shared" si="20"/>
        <v>40.793300000000002</v>
      </c>
      <c r="K317" s="45">
        <f t="shared" si="21"/>
        <v>-74.091700000000003</v>
      </c>
      <c r="L317" s="12" t="s">
        <v>59</v>
      </c>
      <c r="P317" s="12">
        <v>40.793300000000002</v>
      </c>
      <c r="Q317" s="12">
        <v>-74.091700000000003</v>
      </c>
    </row>
    <row r="318" spans="5:17">
      <c r="E318" s="13" t="s">
        <v>172</v>
      </c>
      <c r="F318" s="12" t="s">
        <v>378</v>
      </c>
      <c r="G318" s="12" t="s">
        <v>432</v>
      </c>
      <c r="H318" s="12" t="s">
        <v>168</v>
      </c>
      <c r="I318" s="14">
        <v>8517942</v>
      </c>
      <c r="J318" s="45">
        <f t="shared" si="20"/>
        <v>40.6083</v>
      </c>
      <c r="K318" s="45">
        <f t="shared" si="21"/>
        <v>-74.034999999999997</v>
      </c>
      <c r="L318" s="12" t="s">
        <v>59</v>
      </c>
      <c r="P318" s="12">
        <v>40.6083</v>
      </c>
      <c r="Q318" s="12">
        <v>-74.034999999999997</v>
      </c>
    </row>
    <row r="319" spans="5:17">
      <c r="E319" s="13" t="s">
        <v>171</v>
      </c>
      <c r="F319" s="12" t="s">
        <v>378</v>
      </c>
      <c r="G319" s="12" t="s">
        <v>416</v>
      </c>
      <c r="H319" s="12" t="s">
        <v>168</v>
      </c>
      <c r="I319" s="14">
        <v>8519024</v>
      </c>
      <c r="J319" s="45">
        <f t="shared" si="20"/>
        <v>40.606699999999996</v>
      </c>
      <c r="K319" s="45">
        <f t="shared" si="21"/>
        <v>-74.055000000000007</v>
      </c>
      <c r="L319" s="12" t="s">
        <v>59</v>
      </c>
      <c r="P319" s="12">
        <v>40.606699999999996</v>
      </c>
      <c r="Q319" s="12">
        <v>-74.055000000000007</v>
      </c>
    </row>
    <row r="320" spans="5:17">
      <c r="E320" s="13" t="s">
        <v>154</v>
      </c>
      <c r="F320" s="12" t="s">
        <v>378</v>
      </c>
      <c r="G320" s="12" t="s">
        <v>452</v>
      </c>
      <c r="H320" s="12" t="s">
        <v>148</v>
      </c>
      <c r="I320" s="14">
        <v>8516411</v>
      </c>
      <c r="J320" s="45">
        <f t="shared" si="20"/>
        <v>40.633299999999998</v>
      </c>
      <c r="K320" s="45">
        <f t="shared" si="21"/>
        <v>-73.586699999999993</v>
      </c>
      <c r="L320" s="12" t="s">
        <v>59</v>
      </c>
      <c r="P320" s="12">
        <v>40.633299999999998</v>
      </c>
      <c r="Q320" s="12">
        <v>-73.586699999999993</v>
      </c>
    </row>
    <row r="321" spans="5:17">
      <c r="E321" s="13" t="s">
        <v>144</v>
      </c>
      <c r="F321" s="12" t="s">
        <v>378</v>
      </c>
      <c r="G321" s="12" t="s">
        <v>466</v>
      </c>
      <c r="H321" s="12" t="s">
        <v>134</v>
      </c>
      <c r="I321" s="14">
        <v>8515764</v>
      </c>
      <c r="J321" s="45">
        <f t="shared" si="20"/>
        <v>40.619999999999997</v>
      </c>
      <c r="K321" s="45">
        <f t="shared" si="21"/>
        <v>-73.394999999999996</v>
      </c>
      <c r="L321" s="12" t="s">
        <v>59</v>
      </c>
      <c r="P321" s="12">
        <v>40.619999999999997</v>
      </c>
      <c r="Q321" s="12">
        <v>-73.394999999999996</v>
      </c>
    </row>
    <row r="322" spans="5:17">
      <c r="E322" s="13" t="s">
        <v>97</v>
      </c>
      <c r="F322" s="12" t="s">
        <v>378</v>
      </c>
      <c r="G322" s="12" t="s">
        <v>450</v>
      </c>
      <c r="H322" s="12" t="s">
        <v>93</v>
      </c>
      <c r="I322" s="14">
        <v>8516614</v>
      </c>
      <c r="J322" s="45">
        <f t="shared" si="20"/>
        <v>40.863300000000002</v>
      </c>
      <c r="K322" s="45">
        <f t="shared" si="21"/>
        <v>-73.655000000000001</v>
      </c>
      <c r="L322" s="12" t="s">
        <v>67</v>
      </c>
      <c r="P322" s="12">
        <v>40.863300000000002</v>
      </c>
      <c r="Q322" s="12">
        <v>-73.655000000000001</v>
      </c>
    </row>
    <row r="323" spans="5:17">
      <c r="E323" s="13" t="s">
        <v>174</v>
      </c>
      <c r="F323" s="12" t="s">
        <v>378</v>
      </c>
      <c r="G323" s="12" t="s">
        <v>433</v>
      </c>
      <c r="H323" s="12" t="s">
        <v>168</v>
      </c>
      <c r="I323" s="14">
        <v>8517921</v>
      </c>
      <c r="J323" s="45">
        <f t="shared" si="20"/>
        <v>40.664999999999999</v>
      </c>
      <c r="K323" s="45">
        <f t="shared" si="21"/>
        <v>-74.013300000000001</v>
      </c>
      <c r="L323" s="12" t="s">
        <v>59</v>
      </c>
      <c r="P323" s="12">
        <v>40.664999999999999</v>
      </c>
      <c r="Q323" s="12">
        <v>-74.013300000000001</v>
      </c>
    </row>
    <row r="324" spans="5:17">
      <c r="E324" s="13" t="s">
        <v>223</v>
      </c>
      <c r="F324" s="12" t="s">
        <v>378</v>
      </c>
      <c r="G324" s="12" t="s">
        <v>413</v>
      </c>
      <c r="H324" s="12" t="s">
        <v>222</v>
      </c>
      <c r="I324" s="14">
        <v>8519436</v>
      </c>
      <c r="J324" s="45">
        <f t="shared" si="20"/>
        <v>40.543300000000002</v>
      </c>
      <c r="K324" s="45">
        <f t="shared" si="21"/>
        <v>-74.14</v>
      </c>
      <c r="L324" s="12" t="s">
        <v>59</v>
      </c>
      <c r="P324" s="12">
        <v>40.543300000000002</v>
      </c>
      <c r="Q324" s="12">
        <v>-74.14</v>
      </c>
    </row>
    <row r="325" spans="5:17">
      <c r="E325" s="13" t="s">
        <v>140</v>
      </c>
      <c r="F325" s="12" t="s">
        <v>378</v>
      </c>
      <c r="G325" s="12" t="s">
        <v>475</v>
      </c>
      <c r="H325" s="12" t="s">
        <v>134</v>
      </c>
      <c r="I325" s="14">
        <v>8514783</v>
      </c>
      <c r="J325" s="45">
        <f t="shared" si="20"/>
        <v>40.723300000000002</v>
      </c>
      <c r="K325" s="45">
        <f t="shared" si="21"/>
        <v>-73.151700000000005</v>
      </c>
      <c r="L325" s="12" t="s">
        <v>59</v>
      </c>
      <c r="P325" s="12">
        <v>40.723300000000002</v>
      </c>
      <c r="Q325" s="12">
        <v>-73.151700000000005</v>
      </c>
    </row>
    <row r="326" spans="5:17">
      <c r="E326" s="13" t="s">
        <v>150</v>
      </c>
      <c r="F326" s="12" t="s">
        <v>378</v>
      </c>
      <c r="G326" s="12" t="s">
        <v>460</v>
      </c>
      <c r="H326" s="12" t="s">
        <v>148</v>
      </c>
      <c r="I326" s="14">
        <v>8516155</v>
      </c>
      <c r="J326" s="45">
        <f t="shared" si="20"/>
        <v>40.6233</v>
      </c>
      <c r="K326" s="45">
        <f t="shared" si="21"/>
        <v>-73.5017</v>
      </c>
      <c r="L326" s="12" t="s">
        <v>59</v>
      </c>
      <c r="P326" s="12">
        <v>40.6233</v>
      </c>
      <c r="Q326" s="12">
        <v>-73.5017</v>
      </c>
    </row>
    <row r="327" spans="5:17">
      <c r="E327" s="13" t="s">
        <v>50</v>
      </c>
      <c r="F327" s="12" t="s">
        <v>378</v>
      </c>
      <c r="G327" s="12" t="s">
        <v>495</v>
      </c>
      <c r="H327" s="12" t="s">
        <v>114</v>
      </c>
      <c r="I327" s="14">
        <v>8511907</v>
      </c>
      <c r="J327" s="45">
        <f t="shared" si="20"/>
        <v>41.101700000000001</v>
      </c>
      <c r="K327" s="45">
        <f t="shared" si="21"/>
        <v>-72.361699999999999</v>
      </c>
      <c r="L327" s="12" t="s">
        <v>59</v>
      </c>
      <c r="P327" s="12">
        <v>41.101700000000001</v>
      </c>
      <c r="Q327" s="12">
        <v>-72.361699999999999</v>
      </c>
    </row>
    <row r="328" spans="5:17">
      <c r="E328" s="13" t="s">
        <v>212</v>
      </c>
      <c r="F328" s="12" t="s">
        <v>378</v>
      </c>
      <c r="G328" s="12" t="s">
        <v>407</v>
      </c>
      <c r="H328" s="12" t="s">
        <v>205</v>
      </c>
      <c r="I328" s="14">
        <v>8530278</v>
      </c>
      <c r="J328" s="45">
        <f t="shared" si="20"/>
        <v>40.880000000000003</v>
      </c>
      <c r="K328" s="45">
        <f t="shared" si="21"/>
        <v>-74.040000000000006</v>
      </c>
      <c r="L328" s="12" t="s">
        <v>59</v>
      </c>
      <c r="P328" s="12">
        <v>40.880000000000003</v>
      </c>
      <c r="Q328" s="12">
        <v>-74.040000000000006</v>
      </c>
    </row>
    <row r="329" spans="5:17">
      <c r="E329" s="13" t="s">
        <v>111</v>
      </c>
      <c r="F329" s="12" t="s">
        <v>378</v>
      </c>
      <c r="G329" s="12" t="s">
        <v>494</v>
      </c>
      <c r="H329" s="12" t="s">
        <v>98</v>
      </c>
      <c r="I329" s="14">
        <v>8512053</v>
      </c>
      <c r="J329" s="45">
        <f t="shared" si="20"/>
        <v>41.094999999999999</v>
      </c>
      <c r="K329" s="45">
        <f t="shared" si="21"/>
        <v>-72.398300000000006</v>
      </c>
      <c r="L329" s="12" t="s">
        <v>59</v>
      </c>
      <c r="P329" s="12">
        <v>41.094999999999999</v>
      </c>
      <c r="Q329" s="12">
        <v>-72.398300000000006</v>
      </c>
    </row>
    <row r="330" spans="5:17">
      <c r="E330" s="13" t="s">
        <v>183</v>
      </c>
      <c r="F330" s="12" t="s">
        <v>378</v>
      </c>
      <c r="G330" s="12" t="s">
        <v>427</v>
      </c>
      <c r="H330" s="12" t="s">
        <v>176</v>
      </c>
      <c r="I330" s="14">
        <v>8518924</v>
      </c>
      <c r="J330" s="45">
        <f t="shared" si="20"/>
        <v>41.218299999999999</v>
      </c>
      <c r="K330" s="45">
        <f t="shared" si="21"/>
        <v>-73.963300000000004</v>
      </c>
      <c r="L330" s="12" t="s">
        <v>67</v>
      </c>
      <c r="P330" s="12">
        <v>41.218299999999999</v>
      </c>
      <c r="Q330" s="12">
        <v>-73.963300000000004</v>
      </c>
    </row>
    <row r="331" spans="5:17">
      <c r="E331" s="13" t="s">
        <v>191</v>
      </c>
      <c r="F331" s="12" t="s">
        <v>378</v>
      </c>
      <c r="G331" s="12" t="s">
        <v>420</v>
      </c>
      <c r="H331" s="12" t="s">
        <v>176</v>
      </c>
      <c r="I331" s="14">
        <v>8518974</v>
      </c>
      <c r="J331" s="45">
        <f t="shared" si="20"/>
        <v>42.25</v>
      </c>
      <c r="K331" s="45">
        <f t="shared" si="21"/>
        <v>-73.8</v>
      </c>
      <c r="L331" s="12" t="s">
        <v>59</v>
      </c>
      <c r="P331" s="12">
        <v>42.25</v>
      </c>
      <c r="Q331" s="12">
        <v>-73.8</v>
      </c>
    </row>
    <row r="332" spans="5:17">
      <c r="E332" s="13" t="s">
        <v>188</v>
      </c>
      <c r="F332" s="12" t="s">
        <v>378</v>
      </c>
      <c r="G332" s="12" t="s">
        <v>422</v>
      </c>
      <c r="H332" s="12" t="s">
        <v>176</v>
      </c>
      <c r="I332" s="14">
        <v>8518951</v>
      </c>
      <c r="J332" s="45">
        <f t="shared" si="20"/>
        <v>41.783299999999997</v>
      </c>
      <c r="K332" s="45">
        <f t="shared" si="21"/>
        <v>-73.95</v>
      </c>
      <c r="L332" s="12" t="s">
        <v>59</v>
      </c>
      <c r="P332" s="12">
        <v>41.783299999999997</v>
      </c>
      <c r="Q332" s="12">
        <v>-73.95</v>
      </c>
    </row>
    <row r="333" spans="5:17">
      <c r="E333" s="13" t="s">
        <v>164</v>
      </c>
      <c r="F333" s="12" t="s">
        <v>378</v>
      </c>
      <c r="G333" s="12" t="s">
        <v>442</v>
      </c>
      <c r="H333" s="12" t="s">
        <v>158</v>
      </c>
      <c r="I333" s="14">
        <v>8516999</v>
      </c>
      <c r="J333" s="45">
        <f t="shared" si="20"/>
        <v>40.6233</v>
      </c>
      <c r="K333" s="45">
        <f t="shared" si="21"/>
        <v>-73.783299999999997</v>
      </c>
      <c r="L333" s="12" t="s">
        <v>59</v>
      </c>
      <c r="P333" s="12">
        <v>40.6233</v>
      </c>
      <c r="Q333" s="12">
        <v>-73.783299999999997</v>
      </c>
    </row>
    <row r="334" spans="5:17">
      <c r="E334" s="13" t="s">
        <v>147</v>
      </c>
      <c r="F334" s="12" t="s">
        <v>378</v>
      </c>
      <c r="G334" s="12" t="s">
        <v>453</v>
      </c>
      <c r="H334" s="12" t="s">
        <v>134</v>
      </c>
      <c r="I334" s="14">
        <v>8516385</v>
      </c>
      <c r="J334" s="45">
        <f t="shared" si="20"/>
        <v>40.5867</v>
      </c>
      <c r="K334" s="45">
        <f t="shared" si="21"/>
        <v>-73.578299999999999</v>
      </c>
      <c r="L334" s="12" t="s">
        <v>59</v>
      </c>
      <c r="P334" s="12">
        <v>40.5867</v>
      </c>
      <c r="Q334" s="12">
        <v>-73.578299999999999</v>
      </c>
    </row>
    <row r="335" spans="5:17">
      <c r="E335" s="13" t="s">
        <v>206</v>
      </c>
      <c r="F335" s="12" t="s">
        <v>378</v>
      </c>
      <c r="G335" s="12" t="s">
        <v>396</v>
      </c>
      <c r="H335" s="12" t="s">
        <v>205</v>
      </c>
      <c r="I335" s="14">
        <v>8530772</v>
      </c>
      <c r="J335" s="45">
        <f t="shared" si="20"/>
        <v>40.728299999999997</v>
      </c>
      <c r="K335" s="45">
        <f t="shared" si="21"/>
        <v>-74.103300000000004</v>
      </c>
      <c r="L335" s="12" t="s">
        <v>59</v>
      </c>
      <c r="P335" s="12">
        <v>40.728299999999997</v>
      </c>
      <c r="Q335" s="12">
        <v>-74.103300000000004</v>
      </c>
    </row>
    <row r="336" spans="5:17">
      <c r="E336" s="13" t="s">
        <v>227</v>
      </c>
      <c r="F336" s="12" t="s">
        <v>378</v>
      </c>
      <c r="G336" s="12" t="s">
        <v>387</v>
      </c>
      <c r="H336" s="12" t="s">
        <v>225</v>
      </c>
      <c r="I336" s="14">
        <v>8531262</v>
      </c>
      <c r="J336" s="45">
        <f t="shared" si="20"/>
        <v>40.508299999999998</v>
      </c>
      <c r="K336" s="45">
        <f t="shared" si="21"/>
        <v>-74.311700000000002</v>
      </c>
      <c r="L336" s="12" t="s">
        <v>59</v>
      </c>
      <c r="P336" s="12">
        <v>40.508299999999998</v>
      </c>
      <c r="Q336" s="12">
        <v>-74.311700000000002</v>
      </c>
    </row>
    <row r="337" spans="5:17">
      <c r="E337" s="13" t="s">
        <v>232</v>
      </c>
      <c r="F337" s="12" t="s">
        <v>378</v>
      </c>
      <c r="G337" s="12" t="s">
        <v>382</v>
      </c>
      <c r="H337" s="12" t="s">
        <v>225</v>
      </c>
      <c r="I337" s="14">
        <v>8531545</v>
      </c>
      <c r="J337" s="45">
        <f t="shared" si="20"/>
        <v>40.44</v>
      </c>
      <c r="K337" s="45">
        <f t="shared" si="21"/>
        <v>-74.198300000000003</v>
      </c>
      <c r="L337" s="12" t="s">
        <v>59</v>
      </c>
      <c r="P337" s="12">
        <v>40.44</v>
      </c>
      <c r="Q337" s="12">
        <v>-74.198300000000003</v>
      </c>
    </row>
    <row r="338" spans="5:17">
      <c r="E338" s="13" t="s">
        <v>95</v>
      </c>
      <c r="F338" s="12" t="s">
        <v>378</v>
      </c>
      <c r="G338" s="12" t="s">
        <v>444</v>
      </c>
      <c r="H338" s="12" t="s">
        <v>93</v>
      </c>
      <c r="I338" s="14">
        <v>8516945</v>
      </c>
      <c r="J338" s="45">
        <f t="shared" si="20"/>
        <v>40.810299999999998</v>
      </c>
      <c r="K338" s="45">
        <f t="shared" si="21"/>
        <v>-73.764899999999997</v>
      </c>
      <c r="L338" s="12" t="s">
        <v>67</v>
      </c>
      <c r="P338" s="12">
        <v>40.810299999999998</v>
      </c>
      <c r="Q338" s="12">
        <v>-73.764899999999997</v>
      </c>
    </row>
    <row r="339" spans="5:17">
      <c r="E339" s="13" t="s">
        <v>189</v>
      </c>
      <c r="F339" s="12" t="s">
        <v>378</v>
      </c>
      <c r="G339" s="12" t="s">
        <v>418</v>
      </c>
      <c r="H339" s="12" t="s">
        <v>176</v>
      </c>
      <c r="I339" s="14">
        <v>8518993</v>
      </c>
      <c r="J339" s="45">
        <f t="shared" si="20"/>
        <v>41.918300000000002</v>
      </c>
      <c r="K339" s="45">
        <f t="shared" si="21"/>
        <v>-73.9833</v>
      </c>
      <c r="L339" s="12" t="s">
        <v>59</v>
      </c>
      <c r="P339" s="12">
        <v>41.918300000000002</v>
      </c>
      <c r="Q339" s="12">
        <v>-73.9833</v>
      </c>
    </row>
    <row r="340" spans="5:17">
      <c r="E340" s="13" t="s">
        <v>123</v>
      </c>
      <c r="F340" s="12" t="s">
        <v>378</v>
      </c>
      <c r="G340" s="12" t="s">
        <v>505</v>
      </c>
      <c r="H340" s="12" t="s">
        <v>119</v>
      </c>
      <c r="I340" s="14">
        <v>8510448</v>
      </c>
      <c r="J340" s="45">
        <f t="shared" si="20"/>
        <v>41.073300000000003</v>
      </c>
      <c r="K340" s="45">
        <f t="shared" si="21"/>
        <v>-71.935000000000002</v>
      </c>
      <c r="L340" s="12" t="s">
        <v>67</v>
      </c>
      <c r="P340" s="12">
        <v>41.073300000000003</v>
      </c>
      <c r="Q340" s="12">
        <v>-71.935000000000002</v>
      </c>
    </row>
    <row r="341" spans="5:17">
      <c r="E341" s="13" t="s">
        <v>113</v>
      </c>
      <c r="F341" s="12" t="s">
        <v>378</v>
      </c>
      <c r="G341" s="12" t="s">
        <v>501</v>
      </c>
      <c r="H341" s="12" t="s">
        <v>98</v>
      </c>
      <c r="I341" s="14">
        <v>8510884</v>
      </c>
      <c r="J341" s="45">
        <f t="shared" si="20"/>
        <v>41.206699999999998</v>
      </c>
      <c r="K341" s="45">
        <f t="shared" si="21"/>
        <v>-72.101699999999994</v>
      </c>
      <c r="L341" s="12" t="s">
        <v>59</v>
      </c>
      <c r="P341" s="12">
        <v>41.206699999999998</v>
      </c>
      <c r="Q341" s="12">
        <v>-72.101699999999994</v>
      </c>
    </row>
    <row r="342" spans="5:17">
      <c r="E342" s="13" t="s">
        <v>103</v>
      </c>
      <c r="F342" s="12" t="s">
        <v>378</v>
      </c>
      <c r="G342" s="12" t="s">
        <v>463</v>
      </c>
      <c r="H342" s="12" t="s">
        <v>98</v>
      </c>
      <c r="I342" s="14">
        <v>8515921</v>
      </c>
      <c r="J342" s="45">
        <f t="shared" si="20"/>
        <v>40.909999999999997</v>
      </c>
      <c r="K342" s="45">
        <f t="shared" si="21"/>
        <v>-73.431700000000006</v>
      </c>
      <c r="L342" s="12" t="s">
        <v>67</v>
      </c>
      <c r="P342" s="12">
        <v>40.909999999999997</v>
      </c>
      <c r="Q342" s="12">
        <v>-73.431700000000006</v>
      </c>
    </row>
    <row r="343" spans="5:17">
      <c r="E343" s="13" t="s">
        <v>155</v>
      </c>
      <c r="F343" s="12" t="s">
        <v>378</v>
      </c>
      <c r="G343" s="12" t="s">
        <v>451</v>
      </c>
      <c r="H343" s="12" t="s">
        <v>148</v>
      </c>
      <c r="I343" s="14">
        <v>8516601</v>
      </c>
      <c r="J343" s="45">
        <f t="shared" si="20"/>
        <v>40.6</v>
      </c>
      <c r="K343" s="45">
        <f t="shared" si="21"/>
        <v>-73.650000000000006</v>
      </c>
      <c r="L343" s="12" t="s">
        <v>59</v>
      </c>
      <c r="P343" s="12">
        <v>40.6</v>
      </c>
      <c r="Q343" s="12">
        <v>-73.650000000000006</v>
      </c>
    </row>
    <row r="344" spans="5:17">
      <c r="E344" s="13" t="s">
        <v>233</v>
      </c>
      <c r="F344" s="12" t="s">
        <v>378</v>
      </c>
      <c r="G344" s="12" t="s">
        <v>383</v>
      </c>
      <c r="H344" s="12" t="s">
        <v>225</v>
      </c>
      <c r="I344" s="14">
        <v>8531526</v>
      </c>
      <c r="J344" s="45">
        <f t="shared" si="20"/>
        <v>40.433300000000003</v>
      </c>
      <c r="K344" s="45">
        <f t="shared" si="21"/>
        <v>-74.218299999999999</v>
      </c>
      <c r="L344" s="12" t="s">
        <v>59</v>
      </c>
      <c r="P344" s="12">
        <v>40.433300000000003</v>
      </c>
      <c r="Q344" s="12">
        <v>-74.218299999999999</v>
      </c>
    </row>
    <row r="345" spans="5:17">
      <c r="E345" s="13" t="s">
        <v>110</v>
      </c>
      <c r="F345" s="12" t="s">
        <v>378</v>
      </c>
      <c r="G345" s="12" t="s">
        <v>489</v>
      </c>
      <c r="H345" s="12" t="s">
        <v>98</v>
      </c>
      <c r="I345" s="14">
        <v>8512668</v>
      </c>
      <c r="J345" s="45">
        <f t="shared" si="20"/>
        <v>41.015000000000001</v>
      </c>
      <c r="K345" s="45">
        <f t="shared" si="21"/>
        <v>-72.561700000000002</v>
      </c>
      <c r="L345" s="12" t="s">
        <v>67</v>
      </c>
      <c r="P345" s="12">
        <v>41.015000000000001</v>
      </c>
      <c r="Q345" s="12">
        <v>-72.561700000000002</v>
      </c>
    </row>
    <row r="346" spans="5:17">
      <c r="E346" s="13" t="s">
        <v>167</v>
      </c>
      <c r="F346" s="12" t="s">
        <v>378</v>
      </c>
      <c r="G346" s="12" t="s">
        <v>437</v>
      </c>
      <c r="H346" s="12" t="s">
        <v>158</v>
      </c>
      <c r="I346" s="14">
        <v>8517519</v>
      </c>
      <c r="J346" s="45">
        <f t="shared" si="20"/>
        <v>40.6083</v>
      </c>
      <c r="K346" s="45">
        <f t="shared" si="21"/>
        <v>-73.921700000000001</v>
      </c>
      <c r="L346" s="12" t="s">
        <v>59</v>
      </c>
      <c r="P346" s="12">
        <v>40.6083</v>
      </c>
      <c r="Q346" s="12">
        <v>-73.921700000000001</v>
      </c>
    </row>
    <row r="347" spans="5:17">
      <c r="E347" s="13" t="s">
        <v>125</v>
      </c>
      <c r="F347" s="12" t="s">
        <v>378</v>
      </c>
      <c r="G347" s="12" t="s">
        <v>503</v>
      </c>
      <c r="H347" s="12" t="s">
        <v>119</v>
      </c>
      <c r="I347" s="14">
        <v>8510560</v>
      </c>
      <c r="J347" s="45">
        <f t="shared" si="20"/>
        <v>41.048299999999998</v>
      </c>
      <c r="K347" s="45">
        <f t="shared" si="21"/>
        <v>-71.959999999999994</v>
      </c>
      <c r="L347" s="12" t="s">
        <v>67</v>
      </c>
      <c r="P347" s="12">
        <v>41.048299999999998</v>
      </c>
      <c r="Q347" s="12">
        <v>-71.959999999999994</v>
      </c>
    </row>
    <row r="348" spans="5:17">
      <c r="E348" s="13" t="s">
        <v>124</v>
      </c>
      <c r="F348" s="12" t="s">
        <v>378</v>
      </c>
      <c r="G348" s="12" t="s">
        <v>504</v>
      </c>
      <c r="H348" s="12" t="s">
        <v>119</v>
      </c>
      <c r="I348" s="14">
        <v>8510502</v>
      </c>
      <c r="J348" s="45">
        <f t="shared" si="20"/>
        <v>41.075000000000003</v>
      </c>
      <c r="K348" s="45">
        <f t="shared" si="21"/>
        <v>-71.936700000000002</v>
      </c>
      <c r="L348" s="12" t="s">
        <v>59</v>
      </c>
      <c r="P348" s="12">
        <v>41.075000000000003</v>
      </c>
      <c r="Q348" s="12">
        <v>-71.936700000000002</v>
      </c>
    </row>
    <row r="349" spans="5:17">
      <c r="E349" s="13" t="s">
        <v>131</v>
      </c>
      <c r="F349" s="12" t="s">
        <v>378</v>
      </c>
      <c r="G349" s="12" t="s">
        <v>483</v>
      </c>
      <c r="H349" s="12" t="s">
        <v>127</v>
      </c>
      <c r="I349" s="14">
        <v>8513388</v>
      </c>
      <c r="J349" s="45">
        <f t="shared" si="20"/>
        <v>40.786700000000003</v>
      </c>
      <c r="K349" s="45">
        <f t="shared" si="21"/>
        <v>-72.75</v>
      </c>
      <c r="L349" s="12" t="s">
        <v>59</v>
      </c>
      <c r="P349" s="12">
        <v>40.786700000000003</v>
      </c>
      <c r="Q349" s="12">
        <v>-72.75</v>
      </c>
    </row>
    <row r="350" spans="5:17">
      <c r="E350" s="13" t="s">
        <v>130</v>
      </c>
      <c r="F350" s="12" t="s">
        <v>378</v>
      </c>
      <c r="G350" s="12" t="s">
        <v>484</v>
      </c>
      <c r="H350" s="12" t="s">
        <v>127</v>
      </c>
      <c r="I350" s="14">
        <v>8513387</v>
      </c>
      <c r="J350" s="45">
        <f t="shared" si="20"/>
        <v>40.765000000000001</v>
      </c>
      <c r="K350" s="45">
        <f t="shared" si="21"/>
        <v>-72.753299999999996</v>
      </c>
      <c r="L350" s="12" t="s">
        <v>59</v>
      </c>
      <c r="P350" s="12">
        <v>40.765000000000001</v>
      </c>
      <c r="Q350" s="12">
        <v>-72.753299999999996</v>
      </c>
    </row>
    <row r="351" spans="5:17">
      <c r="E351" s="13" t="s">
        <v>162</v>
      </c>
      <c r="F351" s="12" t="s">
        <v>378</v>
      </c>
      <c r="G351" s="12" t="s">
        <v>445</v>
      </c>
      <c r="H351" s="12" t="s">
        <v>158</v>
      </c>
      <c r="I351" s="14">
        <v>8516925</v>
      </c>
      <c r="J351" s="45">
        <f t="shared" si="20"/>
        <v>40.616700000000002</v>
      </c>
      <c r="K351" s="45">
        <f t="shared" si="21"/>
        <v>-73.758300000000006</v>
      </c>
      <c r="L351" s="12" t="s">
        <v>59</v>
      </c>
      <c r="P351" s="12">
        <v>40.616700000000002</v>
      </c>
      <c r="Q351" s="12">
        <v>-73.758300000000006</v>
      </c>
    </row>
    <row r="352" spans="5:17">
      <c r="E352" s="13" t="s">
        <v>108</v>
      </c>
      <c r="F352" s="12" t="s">
        <v>378</v>
      </c>
      <c r="G352" s="12" t="s">
        <v>480</v>
      </c>
      <c r="H352" s="12" t="s">
        <v>98</v>
      </c>
      <c r="I352" s="14">
        <v>8514421</v>
      </c>
      <c r="J352" s="45">
        <f t="shared" si="20"/>
        <v>40.963299999999997</v>
      </c>
      <c r="K352" s="45">
        <f t="shared" si="21"/>
        <v>-73.040000000000006</v>
      </c>
      <c r="L352" s="12" t="s">
        <v>59</v>
      </c>
      <c r="P352" s="12">
        <v>40.963299999999997</v>
      </c>
      <c r="Q352" s="12">
        <v>-73.040000000000006</v>
      </c>
    </row>
    <row r="353" spans="5:17">
      <c r="E353" s="13" t="s">
        <v>153</v>
      </c>
      <c r="F353" s="12" t="s">
        <v>378</v>
      </c>
      <c r="G353" s="12" t="s">
        <v>454</v>
      </c>
      <c r="H353" s="12" t="s">
        <v>148</v>
      </c>
      <c r="I353" s="14">
        <v>8516315</v>
      </c>
      <c r="J353" s="45">
        <f t="shared" ref="J353:J416" si="22">--P353</f>
        <v>40.6233</v>
      </c>
      <c r="K353" s="45">
        <f t="shared" ref="K353:K416" si="23">--Q353</f>
        <v>-73.555000000000007</v>
      </c>
      <c r="L353" s="12" t="s">
        <v>59</v>
      </c>
      <c r="P353" s="12">
        <v>40.6233</v>
      </c>
      <c r="Q353" s="12">
        <v>-73.555000000000007</v>
      </c>
    </row>
    <row r="354" spans="5:17">
      <c r="E354" s="13" t="s">
        <v>230</v>
      </c>
      <c r="F354" s="12" t="s">
        <v>378</v>
      </c>
      <c r="G354" s="12" t="s">
        <v>384</v>
      </c>
      <c r="H354" s="12" t="s">
        <v>225</v>
      </c>
      <c r="I354" s="14">
        <v>8531463</v>
      </c>
      <c r="J354" s="45">
        <f t="shared" si="22"/>
        <v>40.488300000000002</v>
      </c>
      <c r="K354" s="45">
        <f t="shared" si="23"/>
        <v>-74.435000000000002</v>
      </c>
      <c r="L354" s="12" t="s">
        <v>59</v>
      </c>
      <c r="P354" s="12">
        <v>40.488300000000002</v>
      </c>
      <c r="Q354" s="12">
        <v>-74.435000000000002</v>
      </c>
    </row>
    <row r="355" spans="5:17">
      <c r="E355" s="13" t="s">
        <v>186</v>
      </c>
      <c r="F355" s="12" t="s">
        <v>378</v>
      </c>
      <c r="G355" s="12" t="s">
        <v>425</v>
      </c>
      <c r="H355" s="12" t="s">
        <v>176</v>
      </c>
      <c r="I355" s="14">
        <v>8518939</v>
      </c>
      <c r="J355" s="45">
        <f t="shared" si="22"/>
        <v>41.583300000000001</v>
      </c>
      <c r="K355" s="45">
        <f t="shared" si="23"/>
        <v>-73.95</v>
      </c>
      <c r="L355" s="12" t="s">
        <v>59</v>
      </c>
      <c r="P355" s="12">
        <v>41.583300000000001</v>
      </c>
      <c r="Q355" s="12">
        <v>-73.95</v>
      </c>
    </row>
    <row r="356" spans="5:17">
      <c r="E356" s="13" t="s">
        <v>213</v>
      </c>
      <c r="F356" s="12" t="s">
        <v>378</v>
      </c>
      <c r="G356" s="12" t="s">
        <v>408</v>
      </c>
      <c r="H356" s="12" t="s">
        <v>205</v>
      </c>
      <c r="I356" s="14">
        <v>8530186</v>
      </c>
      <c r="J356" s="45">
        <f t="shared" si="22"/>
        <v>40.935000000000002</v>
      </c>
      <c r="K356" s="45">
        <f t="shared" si="23"/>
        <v>-74.03</v>
      </c>
      <c r="L356" s="12" t="s">
        <v>59</v>
      </c>
      <c r="P356" s="12">
        <v>40.935000000000002</v>
      </c>
      <c r="Q356" s="12">
        <v>-74.03</v>
      </c>
    </row>
    <row r="357" spans="5:17">
      <c r="E357" s="13" t="s">
        <v>120</v>
      </c>
      <c r="F357" s="12" t="s">
        <v>378</v>
      </c>
      <c r="G357" s="12" t="s">
        <v>492</v>
      </c>
      <c r="H357" s="12" t="s">
        <v>119</v>
      </c>
      <c r="I357" s="14">
        <v>8512328</v>
      </c>
      <c r="J357" s="45">
        <f t="shared" si="22"/>
        <v>40.991700000000002</v>
      </c>
      <c r="K357" s="45">
        <f t="shared" si="23"/>
        <v>-72.471699999999998</v>
      </c>
      <c r="L357" s="12" t="s">
        <v>59</v>
      </c>
      <c r="P357" s="12">
        <v>40.991700000000002</v>
      </c>
      <c r="Q357" s="12">
        <v>-72.471699999999998</v>
      </c>
    </row>
    <row r="358" spans="5:17">
      <c r="E358" s="13" t="s">
        <v>185</v>
      </c>
      <c r="F358" s="12" t="s">
        <v>378</v>
      </c>
      <c r="G358" s="12" t="s">
        <v>426</v>
      </c>
      <c r="H358" s="12" t="s">
        <v>176</v>
      </c>
      <c r="I358" s="14">
        <v>8518935</v>
      </c>
      <c r="J358" s="45">
        <f t="shared" si="22"/>
        <v>41.5</v>
      </c>
      <c r="K358" s="45">
        <f t="shared" si="23"/>
        <v>-74.006699999999995</v>
      </c>
      <c r="L358" s="12" t="s">
        <v>59</v>
      </c>
      <c r="P358" s="12">
        <v>41.5</v>
      </c>
      <c r="Q358" s="12">
        <v>-74.006699999999995</v>
      </c>
    </row>
    <row r="359" spans="5:17">
      <c r="E359" s="13" t="s">
        <v>165</v>
      </c>
      <c r="F359" s="12" t="s">
        <v>378</v>
      </c>
      <c r="G359" s="12" t="s">
        <v>440</v>
      </c>
      <c r="H359" s="12" t="s">
        <v>158</v>
      </c>
      <c r="I359" s="14">
        <v>8517201</v>
      </c>
      <c r="J359" s="45">
        <f t="shared" si="22"/>
        <v>40.645000000000003</v>
      </c>
      <c r="K359" s="45">
        <f t="shared" si="23"/>
        <v>-73.836699999999993</v>
      </c>
      <c r="L359" s="12" t="s">
        <v>59</v>
      </c>
      <c r="P359" s="12">
        <v>40.645000000000003</v>
      </c>
      <c r="Q359" s="12">
        <v>-73.836699999999993</v>
      </c>
    </row>
    <row r="360" spans="5:17">
      <c r="E360" s="13" t="s">
        <v>210</v>
      </c>
      <c r="F360" s="12" t="s">
        <v>378</v>
      </c>
      <c r="G360" s="12" t="s">
        <v>402</v>
      </c>
      <c r="H360" s="12" t="s">
        <v>205</v>
      </c>
      <c r="I360" s="14">
        <v>8530531</v>
      </c>
      <c r="J360" s="45">
        <f t="shared" si="22"/>
        <v>40.805</v>
      </c>
      <c r="K360" s="45">
        <f t="shared" si="23"/>
        <v>-74.053299999999993</v>
      </c>
      <c r="L360" s="12" t="s">
        <v>59</v>
      </c>
      <c r="P360" s="12">
        <v>40.805</v>
      </c>
      <c r="Q360" s="12">
        <v>-74.053299999999993</v>
      </c>
    </row>
    <row r="361" spans="5:17">
      <c r="E361" s="13" t="s">
        <v>104</v>
      </c>
      <c r="F361" s="12" t="s">
        <v>378</v>
      </c>
      <c r="G361" s="12" t="s">
        <v>467</v>
      </c>
      <c r="H361" s="12" t="s">
        <v>98</v>
      </c>
      <c r="I361" s="14">
        <v>8515586</v>
      </c>
      <c r="J361" s="45">
        <f t="shared" si="22"/>
        <v>40.9</v>
      </c>
      <c r="K361" s="45">
        <f t="shared" si="23"/>
        <v>-73.353300000000004</v>
      </c>
      <c r="L361" s="12" t="s">
        <v>67</v>
      </c>
      <c r="P361" s="12">
        <v>40.9</v>
      </c>
      <c r="Q361" s="12">
        <v>-73.353300000000004</v>
      </c>
    </row>
    <row r="362" spans="5:17">
      <c r="E362" s="13" t="s">
        <v>109</v>
      </c>
      <c r="F362" s="12" t="s">
        <v>378</v>
      </c>
      <c r="G362" s="12" t="s">
        <v>485</v>
      </c>
      <c r="H362" s="12" t="s">
        <v>98</v>
      </c>
      <c r="I362" s="14">
        <v>8512987</v>
      </c>
      <c r="J362" s="45">
        <f t="shared" si="22"/>
        <v>40.981699999999996</v>
      </c>
      <c r="K362" s="45">
        <f t="shared" si="23"/>
        <v>-72.644999999999996</v>
      </c>
      <c r="L362" s="12" t="s">
        <v>67</v>
      </c>
      <c r="P362" s="12">
        <v>40.981699999999996</v>
      </c>
      <c r="Q362" s="12">
        <v>-72.644999999999996</v>
      </c>
    </row>
    <row r="363" spans="5:17">
      <c r="E363" s="13" t="s">
        <v>170</v>
      </c>
      <c r="F363" s="12" t="s">
        <v>378</v>
      </c>
      <c r="G363" s="12" t="s">
        <v>434</v>
      </c>
      <c r="H363" s="12" t="s">
        <v>168</v>
      </c>
      <c r="I363" s="14">
        <v>8517811</v>
      </c>
      <c r="J363" s="45">
        <f t="shared" si="22"/>
        <v>40.590000000000003</v>
      </c>
      <c r="K363" s="45">
        <f t="shared" si="23"/>
        <v>-73.9983</v>
      </c>
      <c r="L363" s="12" t="s">
        <v>59</v>
      </c>
      <c r="P363" s="12">
        <v>40.590000000000003</v>
      </c>
      <c r="Q363" s="12">
        <v>-73.9983</v>
      </c>
    </row>
    <row r="364" spans="5:17">
      <c r="E364" s="13" t="s">
        <v>163</v>
      </c>
      <c r="F364" s="12" t="s">
        <v>378</v>
      </c>
      <c r="G364" s="12" t="s">
        <v>446</v>
      </c>
      <c r="H364" s="12" t="s">
        <v>158</v>
      </c>
      <c r="I364" s="14">
        <v>8516891</v>
      </c>
      <c r="J364" s="45">
        <f t="shared" si="22"/>
        <v>40.634999999999998</v>
      </c>
      <c r="K364" s="45">
        <f t="shared" si="23"/>
        <v>-73.746700000000004</v>
      </c>
      <c r="L364" s="12" t="s">
        <v>59</v>
      </c>
      <c r="P364" s="12">
        <v>40.634999999999998</v>
      </c>
      <c r="Q364" s="12">
        <v>-73.746700000000004</v>
      </c>
    </row>
    <row r="365" spans="5:17">
      <c r="E365" s="13" t="s">
        <v>117</v>
      </c>
      <c r="F365" s="12" t="s">
        <v>378</v>
      </c>
      <c r="G365" s="12" t="s">
        <v>496</v>
      </c>
      <c r="H365" s="12" t="s">
        <v>114</v>
      </c>
      <c r="I365" s="14">
        <v>8511779</v>
      </c>
      <c r="J365" s="45">
        <f t="shared" si="22"/>
        <v>40.994999999999997</v>
      </c>
      <c r="K365" s="45">
        <f t="shared" si="23"/>
        <v>-72.331699999999998</v>
      </c>
      <c r="L365" s="12" t="s">
        <v>59</v>
      </c>
      <c r="P365" s="12">
        <v>40.994999999999997</v>
      </c>
      <c r="Q365" s="12">
        <v>-72.331699999999998</v>
      </c>
    </row>
    <row r="366" spans="5:17">
      <c r="E366" s="13" t="s">
        <v>142</v>
      </c>
      <c r="F366" s="12" t="s">
        <v>378</v>
      </c>
      <c r="G366" s="12" t="s">
        <v>469</v>
      </c>
      <c r="H366" s="12" t="s">
        <v>134</v>
      </c>
      <c r="I366" s="14">
        <v>8515336</v>
      </c>
      <c r="J366" s="45">
        <f t="shared" si="22"/>
        <v>40.64</v>
      </c>
      <c r="K366" s="45">
        <f t="shared" si="23"/>
        <v>-73.295000000000002</v>
      </c>
      <c r="L366" s="12" t="s">
        <v>59</v>
      </c>
      <c r="P366" s="12">
        <v>40.64</v>
      </c>
      <c r="Q366" s="12">
        <v>-73.295000000000002</v>
      </c>
    </row>
    <row r="367" spans="5:17">
      <c r="E367" s="13" t="s">
        <v>229</v>
      </c>
      <c r="F367" s="12" t="s">
        <v>378</v>
      </c>
      <c r="G367" s="12" t="s">
        <v>386</v>
      </c>
      <c r="H367" s="12" t="s">
        <v>225</v>
      </c>
      <c r="I367" s="14">
        <v>8531369</v>
      </c>
      <c r="J367" s="45">
        <f t="shared" si="22"/>
        <v>40.416699999999999</v>
      </c>
      <c r="K367" s="45">
        <f t="shared" si="23"/>
        <v>-74.363299999999995</v>
      </c>
      <c r="L367" s="12" t="s">
        <v>59</v>
      </c>
      <c r="P367" s="12">
        <v>40.416699999999999</v>
      </c>
      <c r="Q367" s="12">
        <v>-74.363299999999995</v>
      </c>
    </row>
    <row r="368" spans="5:17">
      <c r="E368" s="13" t="s">
        <v>115</v>
      </c>
      <c r="F368" s="12" t="s">
        <v>378</v>
      </c>
      <c r="G368" s="12" t="s">
        <v>497</v>
      </c>
      <c r="H368" s="12" t="s">
        <v>114</v>
      </c>
      <c r="I368" s="14">
        <v>8511671</v>
      </c>
      <c r="J368" s="45">
        <f t="shared" si="22"/>
        <v>41.136699999999998</v>
      </c>
      <c r="K368" s="45">
        <f t="shared" si="23"/>
        <v>-72.306700000000006</v>
      </c>
      <c r="L368" s="12" t="s">
        <v>67</v>
      </c>
      <c r="P368" s="12">
        <v>41.136699999999998</v>
      </c>
      <c r="Q368" s="12">
        <v>-72.306700000000006</v>
      </c>
    </row>
    <row r="369" spans="5:17">
      <c r="E369" s="13" t="s">
        <v>99</v>
      </c>
      <c r="F369" s="12" t="s">
        <v>378</v>
      </c>
      <c r="G369" s="12" t="s">
        <v>459</v>
      </c>
      <c r="H369" s="12" t="s">
        <v>98</v>
      </c>
      <c r="I369" s="14">
        <v>8516201</v>
      </c>
      <c r="J369" s="45">
        <f t="shared" si="22"/>
        <v>40.866700000000002</v>
      </c>
      <c r="K369" s="45">
        <f t="shared" si="23"/>
        <v>-73.5167</v>
      </c>
      <c r="L369" s="12" t="s">
        <v>59</v>
      </c>
      <c r="P369" s="12">
        <v>40.866700000000002</v>
      </c>
      <c r="Q369" s="12">
        <v>-73.5167</v>
      </c>
    </row>
    <row r="370" spans="5:17">
      <c r="E370" s="13" t="s">
        <v>139</v>
      </c>
      <c r="F370" s="12" t="s">
        <v>378</v>
      </c>
      <c r="G370" s="12" t="s">
        <v>481</v>
      </c>
      <c r="H370" s="12" t="s">
        <v>134</v>
      </c>
      <c r="I370" s="14">
        <v>8514322</v>
      </c>
      <c r="J370" s="45">
        <f t="shared" si="22"/>
        <v>40.75</v>
      </c>
      <c r="K370" s="45">
        <f t="shared" si="23"/>
        <v>-73</v>
      </c>
      <c r="L370" s="12" t="s">
        <v>67</v>
      </c>
      <c r="P370" s="12">
        <v>40.75</v>
      </c>
      <c r="Q370" s="12">
        <v>-73</v>
      </c>
    </row>
    <row r="371" spans="5:17">
      <c r="E371" s="13" t="s">
        <v>184</v>
      </c>
      <c r="F371" s="12" t="s">
        <v>378</v>
      </c>
      <c r="G371" s="12" t="s">
        <v>423</v>
      </c>
      <c r="H371" s="12" t="s">
        <v>176</v>
      </c>
      <c r="I371" s="14">
        <v>8518949</v>
      </c>
      <c r="J371" s="45">
        <f t="shared" si="22"/>
        <v>41.2883</v>
      </c>
      <c r="K371" s="45">
        <f t="shared" si="23"/>
        <v>-73.931700000000006</v>
      </c>
      <c r="L371" s="12" t="s">
        <v>59</v>
      </c>
      <c r="P371" s="12">
        <v>41.2883</v>
      </c>
      <c r="Q371" s="12">
        <v>-73.931700000000006</v>
      </c>
    </row>
    <row r="372" spans="5:17">
      <c r="E372" s="13" t="s">
        <v>112</v>
      </c>
      <c r="F372" s="12" t="s">
        <v>378</v>
      </c>
      <c r="G372" s="12" t="s">
        <v>499</v>
      </c>
      <c r="H372" s="12" t="s">
        <v>98</v>
      </c>
      <c r="I372" s="14">
        <v>8511236</v>
      </c>
      <c r="J372" s="45">
        <f t="shared" si="22"/>
        <v>41.171700000000001</v>
      </c>
      <c r="K372" s="45">
        <f t="shared" si="23"/>
        <v>-72.204999999999998</v>
      </c>
      <c r="L372" s="12" t="s">
        <v>67</v>
      </c>
      <c r="P372" s="12">
        <v>41.171700000000001</v>
      </c>
      <c r="Q372" s="12">
        <v>-72.204999999999998</v>
      </c>
    </row>
    <row r="373" spans="5:17">
      <c r="E373" s="13" t="s">
        <v>159</v>
      </c>
      <c r="F373" s="12" t="s">
        <v>378</v>
      </c>
      <c r="G373" s="12" t="s">
        <v>436</v>
      </c>
      <c r="H373" s="12" t="s">
        <v>158</v>
      </c>
      <c r="I373" s="14">
        <v>8517531</v>
      </c>
      <c r="J373" s="45">
        <f t="shared" si="22"/>
        <v>40.585000000000001</v>
      </c>
      <c r="K373" s="45">
        <f t="shared" si="23"/>
        <v>-73.924999999999997</v>
      </c>
      <c r="L373" s="12" t="s">
        <v>59</v>
      </c>
      <c r="P373" s="12">
        <v>40.585000000000001</v>
      </c>
      <c r="Q373" s="12">
        <v>-73.924999999999997</v>
      </c>
    </row>
    <row r="374" spans="5:17">
      <c r="E374" s="13" t="s">
        <v>202</v>
      </c>
      <c r="F374" s="12" t="s">
        <v>378</v>
      </c>
      <c r="G374" s="12" t="s">
        <v>397</v>
      </c>
      <c r="H374" s="12" t="s">
        <v>201</v>
      </c>
      <c r="I374" s="14">
        <v>8530743</v>
      </c>
      <c r="J374" s="45">
        <f t="shared" si="22"/>
        <v>40.731699999999996</v>
      </c>
      <c r="K374" s="45">
        <f t="shared" si="23"/>
        <v>-74.116699999999994</v>
      </c>
      <c r="L374" s="12" t="s">
        <v>59</v>
      </c>
      <c r="P374" s="12">
        <v>40.731699999999996</v>
      </c>
      <c r="Q374" s="12">
        <v>-74.116699999999994</v>
      </c>
    </row>
    <row r="375" spans="5:17">
      <c r="E375" s="13" t="s">
        <v>138</v>
      </c>
      <c r="F375" s="12" t="s">
        <v>378</v>
      </c>
      <c r="G375" s="12" t="s">
        <v>476</v>
      </c>
      <c r="H375" s="12" t="s">
        <v>134</v>
      </c>
      <c r="I375" s="14">
        <v>8514733</v>
      </c>
      <c r="J375" s="45">
        <f t="shared" si="22"/>
        <v>40.651699999999998</v>
      </c>
      <c r="K375" s="45">
        <f t="shared" si="23"/>
        <v>-73.136700000000005</v>
      </c>
      <c r="L375" s="12" t="s">
        <v>59</v>
      </c>
      <c r="P375" s="12">
        <v>40.651699999999998</v>
      </c>
      <c r="Q375" s="12">
        <v>-73.136700000000005</v>
      </c>
    </row>
    <row r="376" spans="5:17">
      <c r="E376" s="13" t="s">
        <v>128</v>
      </c>
      <c r="F376" s="12" t="s">
        <v>378</v>
      </c>
      <c r="G376" s="12" t="s">
        <v>490</v>
      </c>
      <c r="H376" s="12" t="s">
        <v>127</v>
      </c>
      <c r="I376" s="14">
        <v>8512451</v>
      </c>
      <c r="J376" s="45">
        <f t="shared" si="22"/>
        <v>40.85</v>
      </c>
      <c r="K376" s="45">
        <f t="shared" si="23"/>
        <v>-72.503299999999996</v>
      </c>
      <c r="L376" s="12" t="s">
        <v>59</v>
      </c>
      <c r="P376" s="12">
        <v>40.85</v>
      </c>
      <c r="Q376" s="12">
        <v>-72.503299999999996</v>
      </c>
    </row>
    <row r="377" spans="5:17">
      <c r="E377" s="13" t="s">
        <v>199</v>
      </c>
      <c r="F377" s="12" t="s">
        <v>378</v>
      </c>
      <c r="G377" s="12" t="s">
        <v>395</v>
      </c>
      <c r="H377" s="12" t="s">
        <v>196</v>
      </c>
      <c r="I377" s="14">
        <v>8530882</v>
      </c>
      <c r="J377" s="45">
        <f t="shared" si="22"/>
        <v>40.673299999999998</v>
      </c>
      <c r="K377" s="45">
        <f t="shared" si="23"/>
        <v>-74.14</v>
      </c>
      <c r="L377" s="12" t="s">
        <v>59</v>
      </c>
      <c r="P377" s="12">
        <v>40.673299999999998</v>
      </c>
      <c r="Q377" s="12">
        <v>-74.14</v>
      </c>
    </row>
    <row r="378" spans="5:17">
      <c r="E378" s="13" t="s">
        <v>215</v>
      </c>
      <c r="F378" s="12" t="s">
        <v>378</v>
      </c>
      <c r="G378" s="12" t="s">
        <v>414</v>
      </c>
      <c r="H378" s="12" t="s">
        <v>214</v>
      </c>
      <c r="I378" s="14">
        <v>8519200</v>
      </c>
      <c r="J378" s="45">
        <f t="shared" si="22"/>
        <v>40.645000000000003</v>
      </c>
      <c r="K378" s="45">
        <f t="shared" si="23"/>
        <v>-74.180000000000007</v>
      </c>
      <c r="L378" s="12" t="s">
        <v>59</v>
      </c>
      <c r="P378" s="12">
        <v>40.645000000000003</v>
      </c>
      <c r="Q378" s="12">
        <v>-74.180000000000007</v>
      </c>
    </row>
    <row r="379" spans="5:17">
      <c r="E379" s="13" t="s">
        <v>106</v>
      </c>
      <c r="F379" s="12" t="s">
        <v>378</v>
      </c>
      <c r="G379" s="12" t="s">
        <v>478</v>
      </c>
      <c r="H379" s="12" t="s">
        <v>98</v>
      </c>
      <c r="I379" s="14">
        <v>8514560</v>
      </c>
      <c r="J379" s="45">
        <f t="shared" si="22"/>
        <v>40.950000000000003</v>
      </c>
      <c r="K379" s="45">
        <f t="shared" si="23"/>
        <v>-73.076700000000002</v>
      </c>
      <c r="L379" s="12" t="s">
        <v>59</v>
      </c>
      <c r="P379" s="12">
        <v>40.950000000000003</v>
      </c>
      <c r="Q379" s="12">
        <v>-73.076700000000002</v>
      </c>
    </row>
    <row r="380" spans="5:17">
      <c r="E380" s="13" t="s">
        <v>105</v>
      </c>
      <c r="F380" s="12" t="s">
        <v>378</v>
      </c>
      <c r="G380" s="12" t="s">
        <v>477</v>
      </c>
      <c r="H380" s="12" t="s">
        <v>98</v>
      </c>
      <c r="I380" s="14">
        <v>8514594</v>
      </c>
      <c r="J380" s="45">
        <f t="shared" si="22"/>
        <v>40.971699999999998</v>
      </c>
      <c r="K380" s="45">
        <f t="shared" si="23"/>
        <v>-73.091700000000003</v>
      </c>
      <c r="L380" s="12" t="s">
        <v>59</v>
      </c>
      <c r="P380" s="12">
        <v>40.971699999999998</v>
      </c>
      <c r="Q380" s="12">
        <v>-73.091700000000003</v>
      </c>
    </row>
    <row r="381" spans="5:17">
      <c r="E381" s="13" t="s">
        <v>200</v>
      </c>
      <c r="F381" s="12" t="s">
        <v>378</v>
      </c>
      <c r="G381" s="12" t="s">
        <v>394</v>
      </c>
      <c r="H381" s="12" t="s">
        <v>196</v>
      </c>
      <c r="I381" s="14">
        <v>8530884</v>
      </c>
      <c r="J381" s="45">
        <f t="shared" si="22"/>
        <v>40.69</v>
      </c>
      <c r="K381" s="45">
        <f t="shared" si="23"/>
        <v>-74.133300000000006</v>
      </c>
      <c r="L381" s="12" t="s">
        <v>59</v>
      </c>
      <c r="P381" s="12">
        <v>40.69</v>
      </c>
      <c r="Q381" s="12">
        <v>-74.133300000000006</v>
      </c>
    </row>
    <row r="382" spans="5:17">
      <c r="E382" s="13" t="s">
        <v>96</v>
      </c>
      <c r="F382" s="12" t="s">
        <v>378</v>
      </c>
      <c r="G382" s="12" t="s">
        <v>448</v>
      </c>
      <c r="H382" s="12" t="s">
        <v>93</v>
      </c>
      <c r="I382" s="14">
        <v>8516761</v>
      </c>
      <c r="J382" s="45">
        <f t="shared" si="22"/>
        <v>40.831699999999998</v>
      </c>
      <c r="K382" s="45">
        <f t="shared" si="23"/>
        <v>-73.703299999999999</v>
      </c>
      <c r="L382" s="12" t="s">
        <v>67</v>
      </c>
      <c r="P382" s="12">
        <v>40.831699999999998</v>
      </c>
      <c r="Q382" s="12">
        <v>-73.703299999999999</v>
      </c>
    </row>
    <row r="383" spans="5:17">
      <c r="E383" s="13" t="s">
        <v>187</v>
      </c>
      <c r="F383" s="12" t="s">
        <v>378</v>
      </c>
      <c r="G383" s="12" t="s">
        <v>424</v>
      </c>
      <c r="H383" s="12" t="s">
        <v>176</v>
      </c>
      <c r="I383" s="14">
        <v>8518945</v>
      </c>
      <c r="J383" s="45">
        <f t="shared" si="22"/>
        <v>41.7</v>
      </c>
      <c r="K383" s="45">
        <f t="shared" si="23"/>
        <v>-73.933300000000003</v>
      </c>
      <c r="L383" s="12" t="s">
        <v>59</v>
      </c>
      <c r="P383" s="12">
        <v>41.7</v>
      </c>
      <c r="Q383" s="12">
        <v>-73.933300000000003</v>
      </c>
    </row>
    <row r="384" spans="5:17">
      <c r="E384" s="13" t="s">
        <v>224</v>
      </c>
      <c r="F384" s="12" t="s">
        <v>378</v>
      </c>
      <c r="G384" s="12" t="s">
        <v>411</v>
      </c>
      <c r="H384" s="12" t="s">
        <v>222</v>
      </c>
      <c r="I384" s="14">
        <v>8519726</v>
      </c>
      <c r="J384" s="45">
        <f t="shared" si="22"/>
        <v>40.511699999999998</v>
      </c>
      <c r="K384" s="45">
        <f t="shared" si="23"/>
        <v>-74.2</v>
      </c>
      <c r="L384" s="12" t="s">
        <v>59</v>
      </c>
      <c r="P384" s="12">
        <v>40.511699999999998</v>
      </c>
      <c r="Q384" s="12">
        <v>-74.2</v>
      </c>
    </row>
    <row r="385" spans="5:17">
      <c r="E385" s="13" t="s">
        <v>216</v>
      </c>
      <c r="F385" s="12" t="s">
        <v>378</v>
      </c>
      <c r="G385" s="12" t="s">
        <v>392</v>
      </c>
      <c r="H385" s="12" t="s">
        <v>214</v>
      </c>
      <c r="I385" s="14">
        <v>8531077</v>
      </c>
      <c r="J385" s="45">
        <f t="shared" si="22"/>
        <v>40.598300000000002</v>
      </c>
      <c r="K385" s="45">
        <f t="shared" si="23"/>
        <v>-74.231700000000004</v>
      </c>
      <c r="L385" s="12" t="s">
        <v>59</v>
      </c>
      <c r="P385" s="12">
        <v>40.598300000000002</v>
      </c>
      <c r="Q385" s="12">
        <v>-74.231700000000004</v>
      </c>
    </row>
    <row r="386" spans="5:17">
      <c r="E386" s="13" t="s">
        <v>211</v>
      </c>
      <c r="F386" s="12" t="s">
        <v>378</v>
      </c>
      <c r="G386" s="12" t="s">
        <v>406</v>
      </c>
      <c r="H386" s="12" t="s">
        <v>205</v>
      </c>
      <c r="I386" s="14">
        <v>8530398</v>
      </c>
      <c r="J386" s="45">
        <f t="shared" si="22"/>
        <v>40.85</v>
      </c>
      <c r="K386" s="45">
        <f t="shared" si="23"/>
        <v>-74.03</v>
      </c>
      <c r="L386" s="12" t="s">
        <v>59</v>
      </c>
      <c r="P386" s="12">
        <v>40.85</v>
      </c>
      <c r="Q386" s="12">
        <v>-74.03</v>
      </c>
    </row>
    <row r="387" spans="5:17">
      <c r="E387" s="13" t="s">
        <v>180</v>
      </c>
      <c r="F387" s="12" t="s">
        <v>378</v>
      </c>
      <c r="G387" s="12" t="s">
        <v>429</v>
      </c>
      <c r="H387" s="12" t="s">
        <v>176</v>
      </c>
      <c r="I387" s="14">
        <v>8518905</v>
      </c>
      <c r="J387" s="45">
        <f t="shared" si="22"/>
        <v>40.903300000000002</v>
      </c>
      <c r="K387" s="45">
        <f t="shared" si="23"/>
        <v>-73.916700000000006</v>
      </c>
      <c r="L387" s="12" t="s">
        <v>59</v>
      </c>
      <c r="P387" s="12">
        <v>40.903300000000002</v>
      </c>
      <c r="Q387" s="12">
        <v>-73.916700000000006</v>
      </c>
    </row>
    <row r="388" spans="5:17">
      <c r="E388" s="13" t="s">
        <v>220</v>
      </c>
      <c r="F388" s="12" t="s">
        <v>378</v>
      </c>
      <c r="G388" s="12" t="s">
        <v>410</v>
      </c>
      <c r="H388" s="12" t="s">
        <v>214</v>
      </c>
      <c r="I388" s="14">
        <v>8519789</v>
      </c>
      <c r="J388" s="45">
        <f t="shared" si="22"/>
        <v>40.556699999999999</v>
      </c>
      <c r="K388" s="45">
        <f t="shared" si="23"/>
        <v>-74.223299999999995</v>
      </c>
      <c r="L388" s="12" t="s">
        <v>59</v>
      </c>
      <c r="P388" s="12">
        <v>40.556699999999999</v>
      </c>
      <c r="Q388" s="12">
        <v>-74.223299999999995</v>
      </c>
    </row>
    <row r="389" spans="5:17">
      <c r="E389" s="13" t="s">
        <v>118</v>
      </c>
      <c r="F389" s="12" t="s">
        <v>378</v>
      </c>
      <c r="G389" s="12" t="s">
        <v>498</v>
      </c>
      <c r="H389" s="12" t="s">
        <v>114</v>
      </c>
      <c r="I389" s="14">
        <v>8511629</v>
      </c>
      <c r="J389" s="45">
        <f t="shared" si="22"/>
        <v>41.003300000000003</v>
      </c>
      <c r="K389" s="45">
        <f t="shared" si="23"/>
        <v>-72.296700000000001</v>
      </c>
      <c r="L389" s="12" t="s">
        <v>59</v>
      </c>
      <c r="P389" s="12">
        <v>41.003300000000003</v>
      </c>
      <c r="Q389" s="12">
        <v>-72.296700000000001</v>
      </c>
    </row>
    <row r="390" spans="5:17">
      <c r="E390" s="13" t="s">
        <v>228</v>
      </c>
      <c r="F390" s="12" t="s">
        <v>378</v>
      </c>
      <c r="G390" s="12" t="s">
        <v>385</v>
      </c>
      <c r="H390" s="12" t="s">
        <v>225</v>
      </c>
      <c r="I390" s="14">
        <v>8531390</v>
      </c>
      <c r="J390" s="45">
        <f t="shared" si="22"/>
        <v>40.478299999999997</v>
      </c>
      <c r="K390" s="45">
        <f t="shared" si="23"/>
        <v>-74.356700000000004</v>
      </c>
      <c r="L390" s="12" t="s">
        <v>59</v>
      </c>
      <c r="P390" s="12">
        <v>40.478299999999997</v>
      </c>
      <c r="Q390" s="12">
        <v>-74.356700000000004</v>
      </c>
    </row>
    <row r="391" spans="5:17">
      <c r="E391" s="13" t="s">
        <v>127</v>
      </c>
      <c r="F391" s="12" t="s">
        <v>378</v>
      </c>
      <c r="G391" s="12" t="s">
        <v>488</v>
      </c>
      <c r="H391" s="12" t="s">
        <v>127</v>
      </c>
      <c r="I391" s="14">
        <v>8512671</v>
      </c>
      <c r="J391" s="45">
        <f t="shared" si="22"/>
        <v>40.82</v>
      </c>
      <c r="K391" s="45">
        <f t="shared" si="23"/>
        <v>-72.561700000000002</v>
      </c>
      <c r="L391" s="12" t="s">
        <v>59</v>
      </c>
      <c r="P391" s="12">
        <v>40.82</v>
      </c>
      <c r="Q391" s="12">
        <v>-72.561700000000002</v>
      </c>
    </row>
    <row r="392" spans="5:17">
      <c r="E392" s="13" t="s">
        <v>126</v>
      </c>
      <c r="F392" s="12" t="s">
        <v>378</v>
      </c>
      <c r="G392" s="12" t="s">
        <v>491</v>
      </c>
      <c r="H392" s="12" t="s">
        <v>119</v>
      </c>
      <c r="I392" s="14">
        <v>8512354</v>
      </c>
      <c r="J392" s="45">
        <f t="shared" si="22"/>
        <v>40.8367</v>
      </c>
      <c r="K392" s="45">
        <f t="shared" si="23"/>
        <v>-72.48</v>
      </c>
      <c r="L392" s="12" t="s">
        <v>59</v>
      </c>
      <c r="P392" s="12">
        <v>40.8367</v>
      </c>
      <c r="Q392" s="12">
        <v>-72.48</v>
      </c>
    </row>
    <row r="393" spans="5:17">
      <c r="E393" s="13" t="s">
        <v>129</v>
      </c>
      <c r="F393" s="12" t="s">
        <v>378</v>
      </c>
      <c r="G393" s="12" t="s">
        <v>486</v>
      </c>
      <c r="H393" s="12" t="s">
        <v>127</v>
      </c>
      <c r="I393" s="14">
        <v>8512769</v>
      </c>
      <c r="J393" s="45">
        <f t="shared" si="22"/>
        <v>40.818300000000001</v>
      </c>
      <c r="K393" s="45">
        <f t="shared" si="23"/>
        <v>-72.553299999999993</v>
      </c>
      <c r="L393" s="12" t="s">
        <v>67</v>
      </c>
      <c r="P393" s="12">
        <v>40.818300000000001</v>
      </c>
      <c r="Q393" s="12">
        <v>-72.553299999999993</v>
      </c>
    </row>
    <row r="394" spans="5:17">
      <c r="E394" s="13" t="s">
        <v>132</v>
      </c>
      <c r="F394" s="12" t="s">
        <v>378</v>
      </c>
      <c r="G394" s="12" t="s">
        <v>482</v>
      </c>
      <c r="H394" s="12" t="s">
        <v>127</v>
      </c>
      <c r="I394" s="14">
        <v>8513825</v>
      </c>
      <c r="J394" s="45">
        <f t="shared" si="22"/>
        <v>40.738300000000002</v>
      </c>
      <c r="K394" s="45">
        <f t="shared" si="23"/>
        <v>-72.868300000000005</v>
      </c>
      <c r="L394" s="12" t="s">
        <v>67</v>
      </c>
      <c r="P394" s="12">
        <v>40.738300000000002</v>
      </c>
      <c r="Q394" s="12">
        <v>-72.868300000000005</v>
      </c>
    </row>
    <row r="395" spans="5:17">
      <c r="E395" s="13" t="s">
        <v>226</v>
      </c>
      <c r="F395" s="12" t="s">
        <v>378</v>
      </c>
      <c r="G395" s="12" t="s">
        <v>388</v>
      </c>
      <c r="H395" s="12" t="s">
        <v>225</v>
      </c>
      <c r="I395" s="14">
        <v>8531232</v>
      </c>
      <c r="J395" s="45">
        <f t="shared" si="22"/>
        <v>40.491700000000002</v>
      </c>
      <c r="K395" s="45">
        <f t="shared" si="23"/>
        <v>-74.281700000000001</v>
      </c>
      <c r="L395" s="12" t="s">
        <v>59</v>
      </c>
      <c r="P395" s="12">
        <v>40.491700000000002</v>
      </c>
      <c r="Q395" s="12">
        <v>-74.281700000000001</v>
      </c>
    </row>
    <row r="396" spans="5:17">
      <c r="E396" s="13" t="s">
        <v>121</v>
      </c>
      <c r="F396" s="12" t="s">
        <v>378</v>
      </c>
      <c r="G396" s="12" t="s">
        <v>487</v>
      </c>
      <c r="H396" s="12" t="s">
        <v>119</v>
      </c>
      <c r="I396" s="14">
        <v>8512735</v>
      </c>
      <c r="J396" s="45">
        <f t="shared" si="22"/>
        <v>40.935000000000002</v>
      </c>
      <c r="K396" s="45">
        <f t="shared" si="23"/>
        <v>-72.581699999999998</v>
      </c>
      <c r="L396" s="12" t="s">
        <v>67</v>
      </c>
      <c r="P396" s="12">
        <v>40.935000000000002</v>
      </c>
      <c r="Q396" s="12">
        <v>-72.581699999999998</v>
      </c>
    </row>
    <row r="397" spans="5:17">
      <c r="E397" s="13" t="s">
        <v>116</v>
      </c>
      <c r="F397" s="12" t="s">
        <v>378</v>
      </c>
      <c r="G397" s="12" t="s">
        <v>493</v>
      </c>
      <c r="H397" s="12" t="s">
        <v>114</v>
      </c>
      <c r="I397" s="14">
        <v>8512114</v>
      </c>
      <c r="J397" s="45">
        <f t="shared" si="22"/>
        <v>41.06</v>
      </c>
      <c r="K397" s="45">
        <f t="shared" si="23"/>
        <v>-72.413300000000007</v>
      </c>
      <c r="L397" s="12" t="s">
        <v>59</v>
      </c>
      <c r="P397" s="12">
        <v>41.06</v>
      </c>
      <c r="Q397" s="12">
        <v>-72.413300000000007</v>
      </c>
    </row>
    <row r="398" spans="5:17">
      <c r="E398" s="13" t="s">
        <v>179</v>
      </c>
      <c r="F398" s="12" t="s">
        <v>378</v>
      </c>
      <c r="G398" s="12" t="s">
        <v>430</v>
      </c>
      <c r="H398" s="12" t="s">
        <v>176</v>
      </c>
      <c r="I398" s="14">
        <v>8518903</v>
      </c>
      <c r="J398" s="45">
        <f t="shared" si="22"/>
        <v>40.878300000000003</v>
      </c>
      <c r="K398" s="45">
        <f t="shared" si="23"/>
        <v>-73.924999999999997</v>
      </c>
      <c r="L398" s="12" t="s">
        <v>59</v>
      </c>
      <c r="P398" s="12">
        <v>40.878300000000003</v>
      </c>
      <c r="Q398" s="12">
        <v>-73.924999999999997</v>
      </c>
    </row>
    <row r="399" spans="5:17">
      <c r="E399" s="13" t="s">
        <v>173</v>
      </c>
      <c r="F399" s="12" t="s">
        <v>378</v>
      </c>
      <c r="G399" s="12" t="s">
        <v>415</v>
      </c>
      <c r="H399" s="12" t="s">
        <v>168</v>
      </c>
      <c r="I399" s="14">
        <v>8519112</v>
      </c>
      <c r="J399" s="45">
        <f t="shared" si="22"/>
        <v>40.643300000000004</v>
      </c>
      <c r="K399" s="45">
        <f t="shared" si="23"/>
        <v>-74.073300000000003</v>
      </c>
      <c r="L399" s="12" t="s">
        <v>59</v>
      </c>
      <c r="P399" s="12">
        <v>40.643300000000004</v>
      </c>
      <c r="Q399" s="12">
        <v>-74.073300000000003</v>
      </c>
    </row>
    <row r="400" spans="5:17">
      <c r="E400" s="13" t="s">
        <v>182</v>
      </c>
      <c r="F400" s="12" t="s">
        <v>378</v>
      </c>
      <c r="G400" s="12" t="s">
        <v>428</v>
      </c>
      <c r="H400" s="12" t="s">
        <v>176</v>
      </c>
      <c r="I400" s="14">
        <v>8518919</v>
      </c>
      <c r="J400" s="45">
        <f t="shared" si="22"/>
        <v>41.078299999999999</v>
      </c>
      <c r="K400" s="45">
        <f t="shared" si="23"/>
        <v>-73.87</v>
      </c>
      <c r="L400" s="12" t="s">
        <v>59</v>
      </c>
      <c r="P400" s="12">
        <v>41.078299999999999</v>
      </c>
      <c r="Q400" s="12">
        <v>-73.87</v>
      </c>
    </row>
    <row r="401" spans="5:17">
      <c r="E401" s="13" t="s">
        <v>175</v>
      </c>
      <c r="F401" s="12" t="s">
        <v>378</v>
      </c>
      <c r="G401" s="12" t="s">
        <v>431</v>
      </c>
      <c r="H401" s="12" t="s">
        <v>168</v>
      </c>
      <c r="I401" s="14">
        <v>8518750</v>
      </c>
      <c r="J401" s="45">
        <f t="shared" si="22"/>
        <v>40.700600000000001</v>
      </c>
      <c r="K401" s="45">
        <f t="shared" si="23"/>
        <v>-74.014200000000002</v>
      </c>
      <c r="L401" s="12" t="s">
        <v>67</v>
      </c>
      <c r="P401" s="12">
        <v>40.700600000000001</v>
      </c>
      <c r="Q401" s="12">
        <v>-74.014200000000002</v>
      </c>
    </row>
    <row r="402" spans="5:17">
      <c r="E402" s="13" t="s">
        <v>122</v>
      </c>
      <c r="F402" s="12" t="s">
        <v>378</v>
      </c>
      <c r="G402" s="12" t="s">
        <v>500</v>
      </c>
      <c r="H402" s="12" t="s">
        <v>119</v>
      </c>
      <c r="I402" s="14">
        <v>8511171</v>
      </c>
      <c r="J402" s="45">
        <f t="shared" si="22"/>
        <v>41.034999999999997</v>
      </c>
      <c r="K402" s="45">
        <f t="shared" si="23"/>
        <v>-72.19</v>
      </c>
      <c r="L402" s="12" t="s">
        <v>59</v>
      </c>
      <c r="P402" s="12">
        <v>41.034999999999997</v>
      </c>
      <c r="Q402" s="12">
        <v>-72.19</v>
      </c>
    </row>
    <row r="403" spans="5:17">
      <c r="E403" s="13" t="s">
        <v>190</v>
      </c>
      <c r="F403" s="12" t="s">
        <v>378</v>
      </c>
      <c r="G403" s="12" t="s">
        <v>421</v>
      </c>
      <c r="H403" s="12" t="s">
        <v>176</v>
      </c>
      <c r="I403" s="14">
        <v>8518964</v>
      </c>
      <c r="J403" s="45">
        <f t="shared" si="22"/>
        <v>42.058300000000003</v>
      </c>
      <c r="K403" s="45">
        <f t="shared" si="23"/>
        <v>-73.916700000000006</v>
      </c>
      <c r="L403" s="12" t="s">
        <v>59</v>
      </c>
      <c r="P403" s="12">
        <v>42.058300000000003</v>
      </c>
      <c r="Q403" s="12">
        <v>-73.916700000000006</v>
      </c>
    </row>
    <row r="404" spans="5:17">
      <c r="E404" s="13" t="s">
        <v>194</v>
      </c>
      <c r="F404" s="12" t="s">
        <v>378</v>
      </c>
      <c r="G404" s="12" t="s">
        <v>380</v>
      </c>
      <c r="H404" s="12" t="s">
        <v>176</v>
      </c>
      <c r="I404" s="14" t="s">
        <v>195</v>
      </c>
      <c r="J404" s="45">
        <f t="shared" si="22"/>
        <v>42.716700000000003</v>
      </c>
      <c r="K404" s="45">
        <f t="shared" si="23"/>
        <v>-73.7</v>
      </c>
      <c r="L404" s="12" t="s">
        <v>59</v>
      </c>
      <c r="P404" s="12">
        <v>42.716700000000003</v>
      </c>
      <c r="Q404" s="12">
        <v>-73.7</v>
      </c>
    </row>
    <row r="405" spans="5:17">
      <c r="E405" s="13" t="s">
        <v>234</v>
      </c>
      <c r="F405" s="12" t="s">
        <v>378</v>
      </c>
      <c r="G405" s="12" t="s">
        <v>381</v>
      </c>
      <c r="H405" s="12" t="s">
        <v>225</v>
      </c>
      <c r="I405" s="14">
        <v>8531592</v>
      </c>
      <c r="J405" s="45">
        <f t="shared" si="22"/>
        <v>40.448300000000003</v>
      </c>
      <c r="K405" s="45">
        <f t="shared" si="23"/>
        <v>-74.143299999999996</v>
      </c>
      <c r="L405" s="12" t="s">
        <v>59</v>
      </c>
      <c r="P405" s="12">
        <v>40.448300000000003</v>
      </c>
      <c r="Q405" s="12">
        <v>-74.143299999999996</v>
      </c>
    </row>
    <row r="406" spans="5:17">
      <c r="E406" s="13" t="s">
        <v>177</v>
      </c>
      <c r="F406" s="12" t="s">
        <v>378</v>
      </c>
      <c r="G406" s="12" t="s">
        <v>399</v>
      </c>
      <c r="H406" s="12" t="s">
        <v>176</v>
      </c>
      <c r="I406" s="14">
        <v>8530645</v>
      </c>
      <c r="J406" s="45">
        <f t="shared" si="22"/>
        <v>40.765000000000001</v>
      </c>
      <c r="K406" s="45">
        <f t="shared" si="23"/>
        <v>-74.018299999999996</v>
      </c>
      <c r="L406" s="12" t="s">
        <v>59</v>
      </c>
      <c r="P406" s="12">
        <v>40.765000000000001</v>
      </c>
      <c r="Q406" s="12">
        <v>-74.018299999999996</v>
      </c>
    </row>
    <row r="407" spans="5:17">
      <c r="E407" s="13" t="s">
        <v>137</v>
      </c>
      <c r="F407" s="12" t="s">
        <v>378</v>
      </c>
      <c r="G407" s="12" t="s">
        <v>474</v>
      </c>
      <c r="H407" s="12" t="s">
        <v>134</v>
      </c>
      <c r="I407" s="14">
        <v>8514961</v>
      </c>
      <c r="J407" s="45">
        <f t="shared" si="22"/>
        <v>40.656700000000001</v>
      </c>
      <c r="K407" s="45">
        <f t="shared" si="23"/>
        <v>-73.204999999999998</v>
      </c>
      <c r="L407" s="12" t="s">
        <v>59</v>
      </c>
      <c r="P407" s="12">
        <v>40.656700000000001</v>
      </c>
      <c r="Q407" s="12">
        <v>-73.204999999999998</v>
      </c>
    </row>
    <row r="408" spans="5:17">
      <c r="E408" s="13" t="s">
        <v>94</v>
      </c>
      <c r="F408" s="12" t="s">
        <v>378</v>
      </c>
      <c r="G408" s="12" t="s">
        <v>443</v>
      </c>
      <c r="H408" s="12" t="s">
        <v>93</v>
      </c>
      <c r="I408" s="14">
        <v>8516990</v>
      </c>
      <c r="J408" s="45">
        <f t="shared" si="22"/>
        <v>40.793300000000002</v>
      </c>
      <c r="K408" s="45">
        <f t="shared" si="23"/>
        <v>-73.781700000000001</v>
      </c>
      <c r="L408" s="12" t="s">
        <v>67</v>
      </c>
      <c r="P408" s="12">
        <v>40.793300000000002</v>
      </c>
      <c r="Q408" s="12">
        <v>-73.781700000000001</v>
      </c>
    </row>
    <row r="409" spans="5:17">
      <c r="E409" s="13" t="s">
        <v>221</v>
      </c>
      <c r="F409" s="12" t="s">
        <v>378</v>
      </c>
      <c r="G409" s="12" t="s">
        <v>390</v>
      </c>
      <c r="H409" s="12" t="s">
        <v>214</v>
      </c>
      <c r="I409" s="14">
        <v>8531156</v>
      </c>
      <c r="J409" s="45">
        <f t="shared" si="22"/>
        <v>40.545000000000002</v>
      </c>
      <c r="K409" s="45">
        <f t="shared" si="23"/>
        <v>-74.265000000000001</v>
      </c>
      <c r="L409" s="12" t="s">
        <v>59</v>
      </c>
      <c r="P409" s="12">
        <v>40.545000000000002</v>
      </c>
      <c r="Q409" s="12">
        <v>-74.265000000000001</v>
      </c>
    </row>
    <row r="410" spans="5:17">
      <c r="E410" s="13" t="s">
        <v>156</v>
      </c>
      <c r="F410" s="12" t="s">
        <v>378</v>
      </c>
      <c r="G410" s="12" t="s">
        <v>449</v>
      </c>
      <c r="H410" s="12" t="s">
        <v>148</v>
      </c>
      <c r="I410" s="14">
        <v>8516745</v>
      </c>
      <c r="J410" s="45">
        <f t="shared" si="22"/>
        <v>40.619999999999997</v>
      </c>
      <c r="K410" s="45">
        <f t="shared" si="23"/>
        <v>-73.698300000000003</v>
      </c>
      <c r="L410" s="12" t="s">
        <v>59</v>
      </c>
      <c r="P410" s="12">
        <v>40.619999999999997</v>
      </c>
      <c r="Q410" s="12">
        <v>-73.698300000000003</v>
      </c>
    </row>
    <row r="411" spans="5:17">
      <c r="E411" s="13" t="s">
        <v>63</v>
      </c>
      <c r="F411" s="12" t="s">
        <v>377</v>
      </c>
      <c r="G411" s="12" t="s">
        <v>571</v>
      </c>
      <c r="H411" s="12" t="s">
        <v>57</v>
      </c>
      <c r="I411" s="14">
        <v>8450948</v>
      </c>
      <c r="J411" s="45">
        <f t="shared" si="22"/>
        <v>41.638300000000001</v>
      </c>
      <c r="K411" s="45">
        <f t="shared" si="23"/>
        <v>-71.211699999999993</v>
      </c>
      <c r="L411" s="12" t="s">
        <v>59</v>
      </c>
      <c r="P411" s="12">
        <v>41.638300000000001</v>
      </c>
      <c r="Q411" s="12">
        <v>-71.211699999999993</v>
      </c>
    </row>
    <row r="412" spans="5:17">
      <c r="E412" s="13" t="s">
        <v>78</v>
      </c>
      <c r="F412" s="12" t="s">
        <v>377</v>
      </c>
      <c r="G412" s="12" t="s">
        <v>562</v>
      </c>
      <c r="H412" s="12" t="s">
        <v>68</v>
      </c>
      <c r="I412" s="14">
        <v>8453033</v>
      </c>
      <c r="J412" s="45">
        <f t="shared" si="22"/>
        <v>41.7517</v>
      </c>
      <c r="K412" s="45">
        <f t="shared" si="23"/>
        <v>-71.351699999999994</v>
      </c>
      <c r="L412" s="12" t="s">
        <v>59</v>
      </c>
      <c r="P412" s="12">
        <v>41.7517</v>
      </c>
      <c r="Q412" s="12">
        <v>-71.351699999999994</v>
      </c>
    </row>
    <row r="413" spans="5:17">
      <c r="E413" s="13" t="s">
        <v>69</v>
      </c>
      <c r="F413" s="12" t="s">
        <v>377</v>
      </c>
      <c r="G413" s="12" t="s">
        <v>555</v>
      </c>
      <c r="H413" s="12" t="s">
        <v>68</v>
      </c>
      <c r="I413" s="14">
        <v>8453999</v>
      </c>
      <c r="J413" s="45">
        <f t="shared" si="22"/>
        <v>41.451700000000002</v>
      </c>
      <c r="K413" s="45">
        <f t="shared" si="23"/>
        <v>-71.401700000000005</v>
      </c>
      <c r="L413" s="12" t="s">
        <v>59</v>
      </c>
      <c r="P413" s="12">
        <v>41.451700000000002</v>
      </c>
      <c r="Q413" s="12">
        <v>-71.401700000000005</v>
      </c>
    </row>
    <row r="414" spans="5:17">
      <c r="E414" s="13" t="s">
        <v>89</v>
      </c>
      <c r="F414" s="12" t="s">
        <v>377</v>
      </c>
      <c r="G414" s="12" t="s">
        <v>545</v>
      </c>
      <c r="H414" s="12" t="s">
        <v>87</v>
      </c>
      <c r="I414" s="14">
        <v>8459681</v>
      </c>
      <c r="J414" s="45">
        <f t="shared" si="22"/>
        <v>41.1633</v>
      </c>
      <c r="K414" s="45">
        <f t="shared" si="23"/>
        <v>-71.61</v>
      </c>
      <c r="L414" s="12" t="s">
        <v>67</v>
      </c>
      <c r="P414" s="12">
        <v>41.1633</v>
      </c>
      <c r="Q414" s="12">
        <v>-71.61</v>
      </c>
    </row>
    <row r="415" spans="5:17">
      <c r="E415" s="13" t="s">
        <v>89</v>
      </c>
      <c r="F415" s="12" t="s">
        <v>377</v>
      </c>
      <c r="G415" s="12" t="s">
        <v>545</v>
      </c>
      <c r="H415" s="12" t="s">
        <v>87</v>
      </c>
      <c r="I415" s="14">
        <v>8459338</v>
      </c>
      <c r="J415" s="45">
        <f t="shared" si="22"/>
        <v>41.173299999999998</v>
      </c>
      <c r="K415" s="45">
        <f t="shared" si="23"/>
        <v>-71.556700000000006</v>
      </c>
      <c r="L415" s="12" t="s">
        <v>67</v>
      </c>
      <c r="P415" s="12">
        <v>41.173299999999998</v>
      </c>
      <c r="Q415" s="12">
        <v>-71.556700000000006</v>
      </c>
    </row>
    <row r="416" spans="5:17">
      <c r="E416" s="13" t="s">
        <v>73</v>
      </c>
      <c r="F416" s="12" t="s">
        <v>377</v>
      </c>
      <c r="G416" s="12" t="s">
        <v>567</v>
      </c>
      <c r="H416" s="12" t="s">
        <v>68</v>
      </c>
      <c r="I416" s="14">
        <v>8451552</v>
      </c>
      <c r="J416" s="45">
        <f t="shared" si="22"/>
        <v>41.636699999999998</v>
      </c>
      <c r="K416" s="45">
        <f t="shared" si="23"/>
        <v>-71.254999999999995</v>
      </c>
      <c r="L416" s="12" t="s">
        <v>67</v>
      </c>
      <c r="P416" s="12">
        <v>41.636699999999998</v>
      </c>
      <c r="Q416" s="12">
        <v>-71.254999999999995</v>
      </c>
    </row>
    <row r="417" spans="5:17">
      <c r="E417" s="13" t="s">
        <v>75</v>
      </c>
      <c r="F417" s="12" t="s">
        <v>377</v>
      </c>
      <c r="G417" s="12" t="s">
        <v>565</v>
      </c>
      <c r="H417" s="12" t="s">
        <v>68</v>
      </c>
      <c r="I417" s="14">
        <v>8452154</v>
      </c>
      <c r="J417" s="45">
        <f t="shared" ref="J417:J442" si="24">--P417</f>
        <v>41.6967</v>
      </c>
      <c r="K417" s="45">
        <f t="shared" ref="K417:K442" si="25">--Q417</f>
        <v>-71.293300000000002</v>
      </c>
      <c r="L417" s="12" t="s">
        <v>59</v>
      </c>
      <c r="P417" s="12">
        <v>41.6967</v>
      </c>
      <c r="Q417" s="12">
        <v>-71.293300000000002</v>
      </c>
    </row>
    <row r="418" spans="5:17">
      <c r="E418" s="13" t="s">
        <v>74</v>
      </c>
      <c r="F418" s="12" t="s">
        <v>377</v>
      </c>
      <c r="G418" s="12" t="s">
        <v>566</v>
      </c>
      <c r="H418" s="12" t="s">
        <v>68</v>
      </c>
      <c r="I418" s="14">
        <v>8451929</v>
      </c>
      <c r="J418" s="45">
        <f t="shared" si="24"/>
        <v>41.668300000000002</v>
      </c>
      <c r="K418" s="45">
        <f t="shared" si="25"/>
        <v>-71.28</v>
      </c>
      <c r="L418" s="12" t="s">
        <v>59</v>
      </c>
      <c r="P418" s="12">
        <v>41.668300000000002</v>
      </c>
      <c r="Q418" s="12">
        <v>-71.28</v>
      </c>
    </row>
    <row r="419" spans="5:17">
      <c r="E419" s="13" t="s">
        <v>65</v>
      </c>
      <c r="F419" s="12" t="s">
        <v>377</v>
      </c>
      <c r="G419" s="12" t="s">
        <v>561</v>
      </c>
      <c r="H419" s="12" t="s">
        <v>57</v>
      </c>
      <c r="I419" s="14">
        <v>8453201</v>
      </c>
      <c r="J419" s="45">
        <f t="shared" si="24"/>
        <v>41.463299999999997</v>
      </c>
      <c r="K419" s="45">
        <f t="shared" si="25"/>
        <v>-71.361699999999999</v>
      </c>
      <c r="L419" s="12" t="s">
        <v>59</v>
      </c>
      <c r="P419" s="12">
        <v>41.463299999999997</v>
      </c>
      <c r="Q419" s="12">
        <v>-71.361699999999999</v>
      </c>
    </row>
    <row r="420" spans="5:17">
      <c r="E420" s="13" t="s">
        <v>71</v>
      </c>
      <c r="F420" s="12" t="s">
        <v>377</v>
      </c>
      <c r="G420" s="12" t="s">
        <v>559</v>
      </c>
      <c r="H420" s="12" t="s">
        <v>68</v>
      </c>
      <c r="I420" s="14">
        <v>8453465</v>
      </c>
      <c r="J420" s="45">
        <f t="shared" si="24"/>
        <v>41.573300000000003</v>
      </c>
      <c r="K420" s="45">
        <f t="shared" si="25"/>
        <v>-71.371700000000004</v>
      </c>
      <c r="L420" s="12" t="s">
        <v>59</v>
      </c>
      <c r="P420" s="12">
        <v>41.573300000000003</v>
      </c>
      <c r="Q420" s="12">
        <v>-71.371700000000004</v>
      </c>
    </row>
    <row r="421" spans="5:17">
      <c r="E421" s="13" t="s">
        <v>83</v>
      </c>
      <c r="F421" s="12" t="s">
        <v>377</v>
      </c>
      <c r="G421" s="12" t="s">
        <v>551</v>
      </c>
      <c r="H421" s="12" t="s">
        <v>68</v>
      </c>
      <c r="I421" s="14">
        <v>8454578</v>
      </c>
      <c r="J421" s="45">
        <f t="shared" si="24"/>
        <v>41.664999999999999</v>
      </c>
      <c r="K421" s="45">
        <f t="shared" si="25"/>
        <v>-71.444999999999993</v>
      </c>
      <c r="L421" s="12" t="s">
        <v>59</v>
      </c>
      <c r="P421" s="12">
        <v>41.664999999999999</v>
      </c>
      <c r="Q421" s="12">
        <v>-71.444999999999993</v>
      </c>
    </row>
    <row r="422" spans="5:17">
      <c r="E422" s="13" t="s">
        <v>76</v>
      </c>
      <c r="F422" s="12" t="s">
        <v>377</v>
      </c>
      <c r="G422" s="12" t="s">
        <v>611</v>
      </c>
      <c r="H422" s="12" t="s">
        <v>68</v>
      </c>
      <c r="I422" s="14">
        <v>8447386</v>
      </c>
      <c r="J422" s="45">
        <f t="shared" si="24"/>
        <v>41.704300000000003</v>
      </c>
      <c r="K422" s="45">
        <f t="shared" si="25"/>
        <v>-71.164100000000005</v>
      </c>
      <c r="L422" s="12" t="s">
        <v>67</v>
      </c>
      <c r="P422" s="12">
        <v>41.704300000000003</v>
      </c>
      <c r="Q422" s="12">
        <v>-71.164100000000005</v>
      </c>
    </row>
    <row r="423" spans="5:17">
      <c r="E423" s="13" t="s">
        <v>62</v>
      </c>
      <c r="F423" s="12" t="s">
        <v>377</v>
      </c>
      <c r="G423" s="12" t="s">
        <v>570</v>
      </c>
      <c r="H423" s="12" t="s">
        <v>57</v>
      </c>
      <c r="I423" s="14">
        <v>8450954</v>
      </c>
      <c r="J423" s="45">
        <f t="shared" si="24"/>
        <v>41.618299999999998</v>
      </c>
      <c r="K423" s="45">
        <f t="shared" si="25"/>
        <v>-71.203299999999999</v>
      </c>
      <c r="L423" s="12" t="s">
        <v>59</v>
      </c>
      <c r="P423" s="12">
        <v>41.618299999999998</v>
      </c>
      <c r="Q423" s="12">
        <v>-71.203299999999999</v>
      </c>
    </row>
    <row r="424" spans="5:17">
      <c r="E424" s="13" t="s">
        <v>86</v>
      </c>
      <c r="F424" s="12" t="s">
        <v>377</v>
      </c>
      <c r="G424" s="12" t="s">
        <v>550</v>
      </c>
      <c r="H424" s="12" t="s">
        <v>68</v>
      </c>
      <c r="I424" s="14">
        <v>8454658</v>
      </c>
      <c r="J424" s="45">
        <f t="shared" si="24"/>
        <v>41.421700000000001</v>
      </c>
      <c r="K424" s="45">
        <f t="shared" si="25"/>
        <v>-71.454999999999998</v>
      </c>
      <c r="L424" s="12" t="s">
        <v>59</v>
      </c>
      <c r="P424" s="12">
        <v>41.421700000000001</v>
      </c>
      <c r="Q424" s="12">
        <v>-71.454999999999998</v>
      </c>
    </row>
    <row r="425" spans="5:17">
      <c r="E425" s="13" t="s">
        <v>66</v>
      </c>
      <c r="F425" s="12" t="s">
        <v>377</v>
      </c>
      <c r="G425" s="12" t="s">
        <v>563</v>
      </c>
      <c r="H425" s="12" t="s">
        <v>57</v>
      </c>
      <c r="I425" s="14">
        <v>8452660</v>
      </c>
      <c r="J425" s="45">
        <f t="shared" si="24"/>
        <v>41.505000000000003</v>
      </c>
      <c r="K425" s="45">
        <f t="shared" si="25"/>
        <v>-71.326700000000002</v>
      </c>
      <c r="L425" s="12" t="s">
        <v>67</v>
      </c>
      <c r="P425" s="12">
        <v>41.505000000000003</v>
      </c>
      <c r="Q425" s="12">
        <v>-71.326700000000002</v>
      </c>
    </row>
    <row r="426" spans="5:17">
      <c r="E426" s="13" t="s">
        <v>64</v>
      </c>
      <c r="F426" s="12" t="s">
        <v>377</v>
      </c>
      <c r="G426" s="12" t="s">
        <v>572</v>
      </c>
      <c r="H426" s="12" t="s">
        <v>57</v>
      </c>
      <c r="I426" s="14">
        <v>8450898</v>
      </c>
      <c r="J426" s="45">
        <f t="shared" si="24"/>
        <v>41.651699999999998</v>
      </c>
      <c r="K426" s="45">
        <f t="shared" si="25"/>
        <v>-71.209999999999994</v>
      </c>
      <c r="L426" s="12" t="s">
        <v>59</v>
      </c>
      <c r="P426" s="12">
        <v>41.651699999999998</v>
      </c>
      <c r="Q426" s="12">
        <v>-71.209999999999994</v>
      </c>
    </row>
    <row r="427" spans="5:17">
      <c r="E427" s="13" t="s">
        <v>82</v>
      </c>
      <c r="F427" s="12" t="s">
        <v>377</v>
      </c>
      <c r="G427" s="12" t="s">
        <v>558</v>
      </c>
      <c r="H427" s="12" t="s">
        <v>68</v>
      </c>
      <c r="I427" s="14">
        <v>8453611</v>
      </c>
      <c r="J427" s="45">
        <f t="shared" si="24"/>
        <v>41.868299999999998</v>
      </c>
      <c r="K427" s="45">
        <f t="shared" si="25"/>
        <v>-71.38</v>
      </c>
      <c r="L427" s="12" t="s">
        <v>59</v>
      </c>
      <c r="P427" s="12">
        <v>41.868299999999998</v>
      </c>
      <c r="Q427" s="12">
        <v>-71.38</v>
      </c>
    </row>
    <row r="428" spans="5:17">
      <c r="E428" s="13" t="s">
        <v>79</v>
      </c>
      <c r="F428" s="12" t="s">
        <v>377</v>
      </c>
      <c r="G428" s="12" t="s">
        <v>556</v>
      </c>
      <c r="H428" s="12" t="s">
        <v>68</v>
      </c>
      <c r="I428" s="14">
        <v>8453767</v>
      </c>
      <c r="J428" s="45">
        <f t="shared" si="24"/>
        <v>41.761699999999998</v>
      </c>
      <c r="K428" s="45">
        <f t="shared" si="25"/>
        <v>-71.388300000000001</v>
      </c>
      <c r="L428" s="12" t="s">
        <v>59</v>
      </c>
      <c r="P428" s="12">
        <v>41.761699999999998</v>
      </c>
      <c r="Q428" s="12">
        <v>-71.388300000000001</v>
      </c>
    </row>
    <row r="429" spans="5:17">
      <c r="E429" s="13" t="s">
        <v>88</v>
      </c>
      <c r="F429" s="12" t="s">
        <v>377</v>
      </c>
      <c r="G429" s="12" t="s">
        <v>549</v>
      </c>
      <c r="H429" s="12" t="s">
        <v>87</v>
      </c>
      <c r="I429" s="14">
        <v>8455083</v>
      </c>
      <c r="J429" s="45">
        <f t="shared" si="24"/>
        <v>41.363300000000002</v>
      </c>
      <c r="K429" s="45">
        <f t="shared" si="25"/>
        <v>-71.489999999999995</v>
      </c>
      <c r="L429" s="12" t="s">
        <v>67</v>
      </c>
      <c r="P429" s="12">
        <v>41.363300000000002</v>
      </c>
      <c r="Q429" s="12">
        <v>-71.489999999999995</v>
      </c>
    </row>
    <row r="430" spans="5:17">
      <c r="E430" s="13" t="s">
        <v>80</v>
      </c>
      <c r="F430" s="12" t="s">
        <v>377</v>
      </c>
      <c r="G430" s="12" t="s">
        <v>554</v>
      </c>
      <c r="H430" s="12" t="s">
        <v>68</v>
      </c>
      <c r="I430" s="14">
        <v>8454000</v>
      </c>
      <c r="J430" s="45">
        <f t="shared" si="24"/>
        <v>41.807099999999998</v>
      </c>
      <c r="K430" s="45">
        <f t="shared" si="25"/>
        <v>-71.401200000000003</v>
      </c>
      <c r="L430" s="12" t="s">
        <v>67</v>
      </c>
      <c r="P430" s="12">
        <v>41.807099999999998</v>
      </c>
      <c r="Q430" s="12">
        <v>-71.401200000000003</v>
      </c>
    </row>
    <row r="431" spans="5:17">
      <c r="E431" s="13" t="s">
        <v>72</v>
      </c>
      <c r="F431" s="12" t="s">
        <v>377</v>
      </c>
      <c r="G431" s="12" t="s">
        <v>564</v>
      </c>
      <c r="H431" s="12" t="s">
        <v>68</v>
      </c>
      <c r="I431" s="14">
        <v>8452555</v>
      </c>
      <c r="J431" s="45">
        <f t="shared" si="24"/>
        <v>41.58</v>
      </c>
      <c r="K431" s="45">
        <f t="shared" si="25"/>
        <v>-71.321700000000007</v>
      </c>
      <c r="L431" s="12" t="s">
        <v>59</v>
      </c>
      <c r="P431" s="12">
        <v>41.58</v>
      </c>
      <c r="Q431" s="12">
        <v>-71.321700000000007</v>
      </c>
    </row>
    <row r="432" spans="5:17">
      <c r="E432" s="13" t="s">
        <v>81</v>
      </c>
      <c r="F432" s="12" t="s">
        <v>377</v>
      </c>
      <c r="G432" s="12" t="s">
        <v>560</v>
      </c>
      <c r="H432" s="12" t="s">
        <v>68</v>
      </c>
      <c r="I432" s="14">
        <v>8453433</v>
      </c>
      <c r="J432" s="45">
        <f t="shared" si="24"/>
        <v>41.84</v>
      </c>
      <c r="K432" s="45">
        <f t="shared" si="25"/>
        <v>-71.3733</v>
      </c>
      <c r="L432" s="12" t="s">
        <v>59</v>
      </c>
      <c r="P432" s="12">
        <v>41.84</v>
      </c>
      <c r="Q432" s="12">
        <v>-71.3733</v>
      </c>
    </row>
    <row r="433" spans="5:17">
      <c r="E433" s="13" t="s">
        <v>60</v>
      </c>
      <c r="F433" s="12" t="s">
        <v>377</v>
      </c>
      <c r="G433" s="12" t="s">
        <v>568</v>
      </c>
      <c r="H433" s="12" t="s">
        <v>57</v>
      </c>
      <c r="I433" s="14">
        <v>8451351</v>
      </c>
      <c r="J433" s="45">
        <f t="shared" si="24"/>
        <v>41.486699999999999</v>
      </c>
      <c r="K433" s="45">
        <f t="shared" si="25"/>
        <v>-71.238299999999995</v>
      </c>
      <c r="L433" s="12" t="s">
        <v>59</v>
      </c>
      <c r="P433" s="12">
        <v>41.486699999999999</v>
      </c>
      <c r="Q433" s="12">
        <v>-71.238299999999995</v>
      </c>
    </row>
    <row r="434" spans="5:17">
      <c r="E434" s="13" t="s">
        <v>58</v>
      </c>
      <c r="F434" s="12" t="s">
        <v>377</v>
      </c>
      <c r="G434" s="12" t="s">
        <v>573</v>
      </c>
      <c r="H434" s="12" t="s">
        <v>57</v>
      </c>
      <c r="I434" s="14">
        <v>8450768</v>
      </c>
      <c r="J434" s="45">
        <f t="shared" si="24"/>
        <v>41.465000000000003</v>
      </c>
      <c r="K434" s="45">
        <f t="shared" si="25"/>
        <v>-71.193299999999994</v>
      </c>
      <c r="L434" s="12" t="s">
        <v>59</v>
      </c>
      <c r="P434" s="12">
        <v>41.465000000000003</v>
      </c>
      <c r="Q434" s="12">
        <v>-71.193299999999994</v>
      </c>
    </row>
    <row r="435" spans="5:17">
      <c r="E435" s="13" t="s">
        <v>77</v>
      </c>
      <c r="F435" s="12" t="s">
        <v>377</v>
      </c>
      <c r="G435" s="12" t="s">
        <v>618</v>
      </c>
      <c r="H435" s="12" t="s">
        <v>68</v>
      </c>
      <c r="I435" s="14">
        <v>8447281</v>
      </c>
      <c r="J435" s="45">
        <f t="shared" si="24"/>
        <v>41.74</v>
      </c>
      <c r="K435" s="45">
        <f t="shared" si="25"/>
        <v>-71.131699999999995</v>
      </c>
      <c r="L435" s="12" t="s">
        <v>59</v>
      </c>
      <c r="P435" s="12">
        <v>41.74</v>
      </c>
      <c r="Q435" s="12">
        <v>-71.131699999999995</v>
      </c>
    </row>
    <row r="436" spans="5:17">
      <c r="E436" s="13" t="s">
        <v>61</v>
      </c>
      <c r="F436" s="12" t="s">
        <v>377</v>
      </c>
      <c r="G436" s="12" t="s">
        <v>569</v>
      </c>
      <c r="H436" s="12" t="s">
        <v>57</v>
      </c>
      <c r="I436" s="14">
        <v>8451301</v>
      </c>
      <c r="J436" s="45">
        <f t="shared" si="24"/>
        <v>41.558300000000003</v>
      </c>
      <c r="K436" s="45">
        <f t="shared" si="25"/>
        <v>-71.236699999999999</v>
      </c>
      <c r="L436" s="12" t="s">
        <v>59</v>
      </c>
      <c r="P436" s="12">
        <v>41.558300000000003</v>
      </c>
      <c r="Q436" s="12">
        <v>-71.236699999999999</v>
      </c>
    </row>
    <row r="437" spans="5:17">
      <c r="E437" s="13" t="s">
        <v>91</v>
      </c>
      <c r="F437" s="12" t="s">
        <v>377</v>
      </c>
      <c r="G437" s="12" t="s">
        <v>546</v>
      </c>
      <c r="H437" s="12" t="s">
        <v>87</v>
      </c>
      <c r="I437" s="14">
        <v>8458694</v>
      </c>
      <c r="J437" s="45">
        <f t="shared" si="24"/>
        <v>41.305</v>
      </c>
      <c r="K437" s="45">
        <f t="shared" si="25"/>
        <v>-71.86</v>
      </c>
      <c r="L437" s="12" t="s">
        <v>59</v>
      </c>
      <c r="P437" s="12">
        <v>41.305</v>
      </c>
      <c r="Q437" s="12">
        <v>-71.86</v>
      </c>
    </row>
    <row r="438" spans="5:17">
      <c r="E438" s="13" t="s">
        <v>85</v>
      </c>
      <c r="F438" s="12" t="s">
        <v>377</v>
      </c>
      <c r="G438" s="12" t="s">
        <v>553</v>
      </c>
      <c r="H438" s="12" t="s">
        <v>68</v>
      </c>
      <c r="I438" s="14">
        <v>8454341</v>
      </c>
      <c r="J438" s="45">
        <f t="shared" si="24"/>
        <v>41.46</v>
      </c>
      <c r="K438" s="45">
        <f t="shared" si="25"/>
        <v>-71.428299999999993</v>
      </c>
      <c r="L438" s="12" t="s">
        <v>59</v>
      </c>
      <c r="P438" s="12">
        <v>41.46</v>
      </c>
      <c r="Q438" s="12">
        <v>-71.428299999999993</v>
      </c>
    </row>
    <row r="439" spans="5:17">
      <c r="E439" s="13" t="s">
        <v>90</v>
      </c>
      <c r="F439" s="12" t="s">
        <v>377</v>
      </c>
      <c r="G439" s="12" t="s">
        <v>547</v>
      </c>
      <c r="H439" s="12" t="s">
        <v>87</v>
      </c>
      <c r="I439" s="14">
        <v>8458022</v>
      </c>
      <c r="J439" s="45">
        <f t="shared" si="24"/>
        <v>41.328299999999999</v>
      </c>
      <c r="K439" s="45">
        <f t="shared" si="25"/>
        <v>-71.761700000000005</v>
      </c>
      <c r="L439" s="12" t="s">
        <v>67</v>
      </c>
      <c r="P439" s="12">
        <v>41.328299999999999</v>
      </c>
      <c r="Q439" s="12">
        <v>-71.761700000000005</v>
      </c>
    </row>
    <row r="440" spans="5:17">
      <c r="E440" s="13" t="s">
        <v>70</v>
      </c>
      <c r="F440" s="12" t="s">
        <v>377</v>
      </c>
      <c r="G440" s="12" t="s">
        <v>557</v>
      </c>
      <c r="H440" s="12" t="s">
        <v>68</v>
      </c>
      <c r="I440" s="14">
        <v>8453742</v>
      </c>
      <c r="J440" s="45">
        <f t="shared" si="24"/>
        <v>41.496699999999997</v>
      </c>
      <c r="K440" s="45">
        <f t="shared" si="25"/>
        <v>-71.386700000000005</v>
      </c>
      <c r="L440" s="12" t="s">
        <v>67</v>
      </c>
      <c r="P440" s="12">
        <v>41.496699999999997</v>
      </c>
      <c r="Q440" s="12">
        <v>-71.386700000000005</v>
      </c>
    </row>
    <row r="441" spans="5:17">
      <c r="E441" s="13" t="s">
        <v>92</v>
      </c>
      <c r="F441" s="12" t="s">
        <v>377</v>
      </c>
      <c r="G441" s="12" t="s">
        <v>548</v>
      </c>
      <c r="H441" s="12" t="s">
        <v>87</v>
      </c>
      <c r="I441" s="14">
        <v>8455189</v>
      </c>
      <c r="J441" s="45">
        <f t="shared" si="24"/>
        <v>41.381700000000002</v>
      </c>
      <c r="K441" s="45">
        <f t="shared" si="25"/>
        <v>-71.831699999999998</v>
      </c>
      <c r="L441" s="12" t="s">
        <v>59</v>
      </c>
      <c r="P441" s="12">
        <v>41.381700000000002</v>
      </c>
      <c r="Q441" s="12">
        <v>-71.831699999999998</v>
      </c>
    </row>
    <row r="442" spans="5:17">
      <c r="E442" s="13" t="s">
        <v>84</v>
      </c>
      <c r="F442" s="12" t="s">
        <v>377</v>
      </c>
      <c r="G442" s="12" t="s">
        <v>552</v>
      </c>
      <c r="H442" s="12" t="s">
        <v>68</v>
      </c>
      <c r="I442" s="14">
        <v>8454538</v>
      </c>
      <c r="J442" s="45">
        <f t="shared" si="24"/>
        <v>41.5717</v>
      </c>
      <c r="K442" s="45">
        <f t="shared" si="25"/>
        <v>-71.444999999999993</v>
      </c>
      <c r="L442" s="12" t="s">
        <v>67</v>
      </c>
      <c r="P442" s="12">
        <v>41.5717</v>
      </c>
      <c r="Q442" s="12">
        <v>-71.444999999999993</v>
      </c>
    </row>
  </sheetData>
  <autoFilter ref="E160:Q442" xr:uid="{00000000-0009-0000-0000-000002000000}">
    <sortState xmlns:xlrd2="http://schemas.microsoft.com/office/spreadsheetml/2017/richdata2" ref="E201:Q482">
      <sortCondition ref="G200:G482"/>
    </sortState>
  </autoFilter>
  <mergeCells count="9">
    <mergeCell ref="O4:U4"/>
    <mergeCell ref="D4:F4"/>
    <mergeCell ref="G4:I4"/>
    <mergeCell ref="D1:F1"/>
    <mergeCell ref="K4:L4"/>
    <mergeCell ref="M4:N4"/>
    <mergeCell ref="K2:N2"/>
    <mergeCell ref="D3:J3"/>
    <mergeCell ref="K3:N3"/>
  </mergeCells>
  <conditionalFormatting sqref="D6">
    <cfRule type="cellIs" dxfId="3" priority="1" stopIfTrue="1" operator="lessThan">
      <formula>1</formula>
    </cfRule>
    <cfRule type="cellIs" dxfId="2" priority="2" stopIfTrue="1" operator="equal">
      <formula>""""""</formula>
    </cfRule>
  </conditionalFormatting>
  <dataValidations count="1">
    <dataValidation type="list" allowBlank="1" showInputMessage="1" showErrorMessage="1" sqref="O6:O15" xr:uid="{00000000-0002-0000-0200-000000000000}">
      <formula1>$G$161:$G$442</formula1>
    </dataValidation>
  </dataValidations>
  <printOptions horizontalCentered="1" verticalCentered="1"/>
  <pageMargins left="0.7" right="0.7" top="0.75" bottom="0.75" header="0.3" footer="0.3"/>
  <pageSetup scale="77" orientation="landscape" r:id="rId1"/>
  <rowBreaks count="1" manualBreakCount="1">
    <brk id="14"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441"/>
  <sheetViews>
    <sheetView topLeftCell="A5" zoomScale="88" zoomScaleNormal="85" workbookViewId="0">
      <pane xSplit="5" topLeftCell="F1" activePane="topRight" state="frozen"/>
      <selection pane="topRight" sqref="A1:M11"/>
    </sheetView>
  </sheetViews>
  <sheetFormatPr defaultColWidth="9.21875" defaultRowHeight="17.399999999999999"/>
  <cols>
    <col min="1" max="1" width="2.5546875" style="12" customWidth="1"/>
    <col min="2" max="2" width="6.21875" style="12" customWidth="1"/>
    <col min="3" max="3" width="7.21875" style="13" customWidth="1"/>
    <col min="4" max="4" width="17.77734375" style="13" customWidth="1"/>
    <col min="5" max="5" width="20" style="12" customWidth="1"/>
    <col min="6" max="6" width="10.77734375" style="12" customWidth="1"/>
    <col min="7" max="7" width="6.5546875" style="12" customWidth="1"/>
    <col min="8" max="8" width="9.5546875" style="14" customWidth="1"/>
    <col min="9" max="9" width="11.21875" style="12" bestFit="1" customWidth="1"/>
    <col min="10" max="10" width="9.21875" style="12" bestFit="1" customWidth="1"/>
    <col min="11" max="11" width="7.21875" style="12" bestFit="1" customWidth="1"/>
    <col min="12" max="12" width="7.77734375" style="12" customWidth="1"/>
    <col min="13" max="13" width="7.21875" style="12" bestFit="1" customWidth="1"/>
    <col min="14" max="14" width="52.77734375" style="12" customWidth="1"/>
    <col min="15" max="16" width="9.21875" style="12"/>
    <col min="17" max="17" width="14.33203125" style="12" customWidth="1"/>
    <col min="18" max="18" width="9.21875" style="12"/>
    <col min="19" max="21" width="12.109375" style="12" bestFit="1" customWidth="1"/>
    <col min="22" max="22" width="13.21875" style="12" bestFit="1" customWidth="1"/>
    <col min="23" max="16384" width="9.21875" style="12"/>
  </cols>
  <sheetData>
    <row r="1" spans="1:22" ht="21.6" thickBot="1">
      <c r="C1" s="257" t="s">
        <v>807</v>
      </c>
      <c r="D1" s="258"/>
      <c r="E1" s="259"/>
    </row>
    <row r="2" spans="1:22" s="13" customFormat="1" ht="18" thickBot="1">
      <c r="A2" s="16"/>
      <c r="B2" s="21" t="s">
        <v>27</v>
      </c>
      <c r="C2" s="22" t="s">
        <v>28</v>
      </c>
      <c r="D2" s="81" t="s">
        <v>42</v>
      </c>
      <c r="E2" s="158" t="s">
        <v>43</v>
      </c>
      <c r="F2" s="159"/>
      <c r="G2" s="159"/>
      <c r="H2" s="159"/>
      <c r="I2" s="159"/>
      <c r="J2" s="159"/>
      <c r="K2" s="159"/>
      <c r="L2" s="159"/>
      <c r="M2" s="160"/>
    </row>
    <row r="3" spans="1:22" s="87" customFormat="1" ht="36.75" customHeight="1" thickBot="1">
      <c r="A3" s="276">
        <v>1</v>
      </c>
      <c r="B3" s="277">
        <f>'Official Itinerary 2021'!C6</f>
        <v>44401</v>
      </c>
      <c r="C3" s="143">
        <f>'Official Itinerary 2021'!D6</f>
        <v>44401</v>
      </c>
      <c r="D3" s="149" t="str">
        <f>'Official Itinerary 2021'!E7</f>
        <v>Point Judith HoR</v>
      </c>
      <c r="E3" s="223" t="s">
        <v>828</v>
      </c>
      <c r="F3" s="224"/>
      <c r="G3" s="224"/>
      <c r="H3" s="224"/>
      <c r="I3" s="224"/>
      <c r="J3" s="224"/>
      <c r="K3" s="224"/>
      <c r="L3" s="224"/>
      <c r="M3" s="225"/>
      <c r="Q3" s="154"/>
      <c r="R3" s="155"/>
      <c r="S3" s="155"/>
      <c r="T3" s="156"/>
    </row>
    <row r="4" spans="1:22" s="87" customFormat="1" ht="91.5" customHeight="1" thickBot="1">
      <c r="A4" s="276">
        <v>2</v>
      </c>
      <c r="B4" s="277">
        <f>'Official Itinerary 2021'!C7</f>
        <v>44402</v>
      </c>
      <c r="C4" s="144">
        <f>'Official Itinerary 2021'!D7</f>
        <v>44402</v>
      </c>
      <c r="D4" s="149" t="str">
        <f>'Official Itinerary 2021'!E8</f>
        <v>Stonington</v>
      </c>
      <c r="E4" s="263" t="s">
        <v>875</v>
      </c>
      <c r="F4" s="264"/>
      <c r="G4" s="264"/>
      <c r="H4" s="264"/>
      <c r="I4" s="264"/>
      <c r="J4" s="264"/>
      <c r="K4" s="264"/>
      <c r="L4" s="264"/>
      <c r="M4" s="265"/>
      <c r="N4" s="182"/>
      <c r="P4" s="153"/>
      <c r="Q4" s="151"/>
      <c r="R4" s="150"/>
      <c r="S4" s="152"/>
      <c r="T4" s="150"/>
      <c r="U4" s="150"/>
      <c r="V4" s="150"/>
    </row>
    <row r="5" spans="1:22" s="87" customFormat="1" ht="74.25" customHeight="1" thickBot="1">
      <c r="A5" s="276">
        <v>3</v>
      </c>
      <c r="B5" s="277">
        <f>'Official Itinerary 2021'!C8</f>
        <v>44403</v>
      </c>
      <c r="C5" s="144">
        <f>'Official Itinerary 2021'!D8</f>
        <v>44403</v>
      </c>
      <c r="D5" s="149" t="str">
        <f>'Official Itinerary 2021'!E9</f>
        <v>Greenport</v>
      </c>
      <c r="E5" s="216" t="s">
        <v>840</v>
      </c>
      <c r="F5" s="213"/>
      <c r="G5" s="213"/>
      <c r="H5" s="213"/>
      <c r="I5" s="213"/>
      <c r="J5" s="213"/>
      <c r="K5" s="213"/>
      <c r="L5" s="213"/>
      <c r="M5" s="214"/>
      <c r="N5" s="183"/>
      <c r="P5" s="153"/>
      <c r="R5" s="150"/>
      <c r="S5" s="152"/>
      <c r="T5" s="150"/>
      <c r="U5" s="150"/>
      <c r="V5" s="150"/>
    </row>
    <row r="6" spans="1:22" s="87" customFormat="1" ht="58.05" customHeight="1" thickBot="1">
      <c r="A6" s="276">
        <v>4</v>
      </c>
      <c r="B6" s="277">
        <f>'Official Itinerary 2021'!C9</f>
        <v>44404</v>
      </c>
      <c r="C6" s="144">
        <f>'Official Itinerary 2021'!D9</f>
        <v>44404</v>
      </c>
      <c r="D6" s="149" t="str">
        <f>'Official Itinerary 2021'!E10</f>
        <v>Greenport</v>
      </c>
      <c r="E6" s="216"/>
      <c r="F6" s="213"/>
      <c r="G6" s="213"/>
      <c r="H6" s="213"/>
      <c r="I6" s="213"/>
      <c r="J6" s="213"/>
      <c r="K6" s="213"/>
      <c r="L6" s="213"/>
      <c r="M6" s="214"/>
      <c r="N6" s="182"/>
    </row>
    <row r="7" spans="1:22" s="87" customFormat="1" ht="97.2" customHeight="1" thickBot="1">
      <c r="A7" s="276">
        <v>5</v>
      </c>
      <c r="B7" s="277">
        <f>'Official Itinerary 2021'!C10</f>
        <v>44405</v>
      </c>
      <c r="C7" s="144">
        <f>'Official Itinerary 2021'!D10</f>
        <v>44405</v>
      </c>
      <c r="D7" s="149" t="str">
        <f>'Official Itinerary 2021'!E11</f>
        <v>Sag Harbor</v>
      </c>
      <c r="E7" s="216" t="s">
        <v>871</v>
      </c>
      <c r="F7" s="213"/>
      <c r="G7" s="213"/>
      <c r="H7" s="213"/>
      <c r="I7" s="213"/>
      <c r="J7" s="213"/>
      <c r="K7" s="213"/>
      <c r="L7" s="213"/>
      <c r="M7" s="214"/>
      <c r="N7" s="182"/>
    </row>
    <row r="8" spans="1:22" s="87" customFormat="1" ht="36.75" customHeight="1" thickBot="1">
      <c r="A8" s="276">
        <v>6</v>
      </c>
      <c r="B8" s="277">
        <f>'Official Itinerary 2021'!C11</f>
        <v>44406</v>
      </c>
      <c r="C8" s="144">
        <f>'Official Itinerary 2021'!D11</f>
        <v>44406</v>
      </c>
      <c r="D8" s="149" t="str">
        <f>'Official Itinerary 2021'!E12</f>
        <v>Coecles</v>
      </c>
      <c r="E8" s="216" t="s">
        <v>872</v>
      </c>
      <c r="F8" s="213"/>
      <c r="G8" s="213"/>
      <c r="H8" s="213"/>
      <c r="I8" s="213"/>
      <c r="J8" s="213"/>
      <c r="K8" s="213"/>
      <c r="L8" s="213"/>
      <c r="M8" s="214"/>
      <c r="N8" s="183"/>
    </row>
    <row r="9" spans="1:22" s="87" customFormat="1" ht="57" customHeight="1" thickBot="1">
      <c r="A9" s="276">
        <v>7</v>
      </c>
      <c r="B9" s="277">
        <f>'Official Itinerary 2021'!C12</f>
        <v>44407</v>
      </c>
      <c r="C9" s="144">
        <f>'Official Itinerary 2021'!D12</f>
        <v>44407</v>
      </c>
      <c r="D9" s="149" t="str">
        <f>'Official Itinerary 2021'!E13</f>
        <v>Noank</v>
      </c>
      <c r="E9" s="216" t="s">
        <v>874</v>
      </c>
      <c r="F9" s="213"/>
      <c r="G9" s="213"/>
      <c r="H9" s="213"/>
      <c r="I9" s="213"/>
      <c r="J9" s="213"/>
      <c r="K9" s="213"/>
      <c r="L9" s="213"/>
      <c r="M9" s="214"/>
      <c r="N9" s="182"/>
    </row>
    <row r="10" spans="1:22" s="87" customFormat="1" ht="57" customHeight="1" thickBot="1">
      <c r="A10" s="276">
        <v>8</v>
      </c>
      <c r="B10" s="277">
        <f>'Official Itinerary 2021'!C13</f>
        <v>44408</v>
      </c>
      <c r="C10" s="144">
        <f>'Official Itinerary 2021'!D13</f>
        <v>44408</v>
      </c>
      <c r="D10" s="149" t="str">
        <f>'Official Itinerary 2021'!E14</f>
        <v>Watch Hill</v>
      </c>
      <c r="E10" s="216" t="s">
        <v>873</v>
      </c>
      <c r="F10" s="213"/>
      <c r="G10" s="213"/>
      <c r="H10" s="213"/>
      <c r="I10" s="213"/>
      <c r="J10" s="213"/>
      <c r="K10" s="213"/>
      <c r="L10" s="213"/>
      <c r="M10" s="214"/>
    </row>
    <row r="11" spans="1:22" s="87" customFormat="1" ht="36.75" customHeight="1" thickBot="1">
      <c r="A11" s="276">
        <v>9</v>
      </c>
      <c r="B11" s="278">
        <f>'Official Itinerary 2021'!C14</f>
        <v>44409</v>
      </c>
      <c r="C11" s="145">
        <f>'Official Itinerary 2021'!D14</f>
        <v>44409</v>
      </c>
      <c r="D11" s="205" t="s">
        <v>850</v>
      </c>
      <c r="E11" s="260"/>
      <c r="F11" s="261"/>
      <c r="G11" s="261"/>
      <c r="H11" s="261"/>
      <c r="I11" s="261"/>
      <c r="J11" s="261"/>
      <c r="K11" s="261"/>
      <c r="L11" s="261"/>
      <c r="M11" s="262"/>
    </row>
    <row r="12" spans="1:22">
      <c r="A12" s="15"/>
      <c r="B12" s="15"/>
      <c r="C12" s="16"/>
      <c r="D12" s="16"/>
      <c r="E12" s="15"/>
      <c r="F12" s="15"/>
      <c r="G12" s="15"/>
      <c r="H12" s="17"/>
      <c r="I12" s="15"/>
      <c r="J12" s="15"/>
      <c r="K12" s="15"/>
      <c r="L12" s="15"/>
      <c r="M12" s="15"/>
    </row>
    <row r="13" spans="1:22">
      <c r="C13" s="43"/>
    </row>
    <row r="14" spans="1:22">
      <c r="C14" s="44"/>
      <c r="D14"/>
      <c r="E14"/>
      <c r="F14"/>
      <c r="G14"/>
    </row>
    <row r="15" spans="1:22">
      <c r="C15" s="44"/>
      <c r="D15"/>
      <c r="E15"/>
      <c r="F15"/>
      <c r="G15"/>
    </row>
    <row r="16" spans="1:22">
      <c r="C16" s="44"/>
      <c r="D16"/>
      <c r="E16"/>
      <c r="F16"/>
      <c r="G16"/>
    </row>
    <row r="17" spans="1:22">
      <c r="C17" s="44"/>
      <c r="D17"/>
      <c r="E17"/>
      <c r="F17"/>
      <c r="G17"/>
    </row>
    <row r="18" spans="1:22">
      <c r="C18" s="44"/>
      <c r="D18"/>
      <c r="E18"/>
      <c r="F18"/>
      <c r="G18"/>
    </row>
    <row r="19" spans="1:22" s="14" customFormat="1">
      <c r="A19" s="12"/>
      <c r="B19" s="12"/>
      <c r="C19" s="44"/>
      <c r="D19"/>
      <c r="E19"/>
      <c r="F19"/>
      <c r="G19"/>
      <c r="I19" s="12"/>
      <c r="J19" s="12"/>
      <c r="K19" s="12"/>
      <c r="L19" s="12"/>
      <c r="M19" s="12"/>
      <c r="N19" s="12"/>
      <c r="O19" s="12"/>
      <c r="P19" s="12"/>
      <c r="Q19" s="12"/>
      <c r="R19" s="12"/>
      <c r="S19" s="12"/>
      <c r="T19" s="12"/>
      <c r="U19" s="12"/>
      <c r="V19" s="12"/>
    </row>
    <row r="20" spans="1:22" s="14" customFormat="1">
      <c r="A20" s="12"/>
      <c r="B20" s="12"/>
      <c r="C20" s="44"/>
      <c r="D20"/>
      <c r="E20"/>
      <c r="F20"/>
      <c r="G20"/>
      <c r="I20" s="12"/>
      <c r="J20" s="12"/>
      <c r="K20" s="12"/>
      <c r="L20" s="12"/>
      <c r="M20" s="12"/>
      <c r="N20" s="12"/>
      <c r="O20" s="12"/>
      <c r="P20" s="12"/>
      <c r="Q20" s="12"/>
      <c r="R20" s="12"/>
      <c r="S20" s="12"/>
      <c r="T20" s="12"/>
      <c r="U20" s="12"/>
      <c r="V20" s="12"/>
    </row>
    <row r="21" spans="1:22" s="14" customFormat="1">
      <c r="A21" s="12"/>
      <c r="B21" s="12"/>
      <c r="C21" s="44"/>
      <c r="D21"/>
      <c r="E21"/>
      <c r="F21"/>
      <c r="G21"/>
      <c r="I21" s="12"/>
      <c r="J21" s="12"/>
      <c r="K21" s="12"/>
      <c r="L21" s="12"/>
      <c r="M21" s="12"/>
      <c r="N21" s="12"/>
      <c r="O21" s="12"/>
      <c r="P21" s="12"/>
      <c r="Q21" s="12"/>
      <c r="R21" s="12"/>
      <c r="S21" s="12"/>
      <c r="T21" s="12"/>
      <c r="U21" s="12"/>
      <c r="V21" s="12"/>
    </row>
    <row r="22" spans="1:22" s="14" customFormat="1">
      <c r="A22" s="12"/>
      <c r="B22" s="12"/>
      <c r="C22" s="44"/>
      <c r="D22"/>
      <c r="E22"/>
      <c r="F22"/>
      <c r="G22"/>
      <c r="I22" s="12"/>
      <c r="J22" s="12"/>
      <c r="K22" s="12"/>
      <c r="L22" s="12"/>
      <c r="M22" s="12"/>
      <c r="N22" s="12"/>
      <c r="O22" s="12"/>
      <c r="P22" s="12"/>
      <c r="Q22" s="12"/>
      <c r="R22" s="12"/>
      <c r="S22" s="12"/>
      <c r="T22" s="12"/>
      <c r="U22" s="12"/>
      <c r="V22" s="12"/>
    </row>
    <row r="23" spans="1:22" s="14" customFormat="1">
      <c r="A23" s="12"/>
      <c r="B23" s="12"/>
      <c r="C23" s="44"/>
      <c r="D23"/>
      <c r="E23"/>
      <c r="F23"/>
      <c r="G23"/>
      <c r="I23" s="12"/>
      <c r="J23" s="12"/>
      <c r="K23" s="12"/>
      <c r="L23" s="12"/>
      <c r="M23" s="12"/>
      <c r="N23" s="12"/>
      <c r="O23" s="12"/>
      <c r="P23" s="12"/>
      <c r="Q23" s="12"/>
      <c r="R23" s="12"/>
      <c r="S23" s="12"/>
      <c r="T23" s="12"/>
      <c r="U23" s="12"/>
      <c r="V23" s="12"/>
    </row>
    <row r="24" spans="1:22" s="14" customFormat="1">
      <c r="A24" s="12"/>
      <c r="B24" s="12"/>
      <c r="C24" s="44"/>
      <c r="D24"/>
      <c r="E24"/>
      <c r="F24"/>
      <c r="G24"/>
      <c r="I24" s="12"/>
      <c r="J24" s="12"/>
      <c r="K24" s="12"/>
      <c r="L24" s="12"/>
      <c r="M24" s="12"/>
      <c r="N24" s="12"/>
      <c r="O24" s="12"/>
      <c r="P24" s="12"/>
      <c r="Q24" s="12"/>
      <c r="R24" s="12"/>
      <c r="S24" s="12"/>
      <c r="T24" s="12"/>
      <c r="U24" s="12"/>
      <c r="V24" s="12"/>
    </row>
    <row r="25" spans="1:22" s="14" customFormat="1">
      <c r="A25" s="12"/>
      <c r="B25" s="12"/>
      <c r="C25" s="44"/>
      <c r="D25"/>
      <c r="E25"/>
      <c r="F25"/>
      <c r="G25"/>
      <c r="I25" s="12"/>
      <c r="J25" s="12"/>
      <c r="K25" s="12"/>
      <c r="L25" s="12"/>
      <c r="M25" s="12"/>
      <c r="N25" s="12"/>
      <c r="O25" s="12"/>
      <c r="P25" s="12"/>
      <c r="Q25" s="12"/>
      <c r="R25" s="12"/>
      <c r="S25" s="12"/>
      <c r="T25" s="12"/>
      <c r="U25" s="12"/>
      <c r="V25" s="12"/>
    </row>
    <row r="26" spans="1:22" s="14" customFormat="1">
      <c r="A26" s="12"/>
      <c r="B26" s="12"/>
      <c r="C26" s="44"/>
      <c r="D26"/>
      <c r="E26"/>
      <c r="F26"/>
      <c r="G26"/>
      <c r="I26" s="12"/>
      <c r="J26" s="12"/>
      <c r="K26" s="12"/>
      <c r="L26" s="12"/>
      <c r="M26" s="12"/>
      <c r="N26" s="12"/>
      <c r="O26" s="12"/>
      <c r="P26" s="12"/>
      <c r="Q26" s="12"/>
      <c r="R26" s="12"/>
      <c r="S26" s="12"/>
      <c r="T26" s="12"/>
      <c r="U26" s="12"/>
      <c r="V26" s="12"/>
    </row>
    <row r="27" spans="1:22" s="14" customFormat="1">
      <c r="A27" s="12"/>
      <c r="B27" s="12"/>
      <c r="C27" s="44"/>
      <c r="D27"/>
      <c r="E27"/>
      <c r="F27"/>
      <c r="G27"/>
      <c r="I27" s="12"/>
      <c r="J27" s="12"/>
      <c r="K27" s="12"/>
      <c r="L27" s="12"/>
      <c r="M27" s="12"/>
      <c r="N27" s="12"/>
      <c r="O27" s="12"/>
      <c r="P27" s="12"/>
      <c r="Q27" s="12"/>
      <c r="R27" s="12"/>
      <c r="S27" s="12"/>
      <c r="T27" s="12"/>
      <c r="U27" s="12"/>
      <c r="V27" s="12"/>
    </row>
    <row r="28" spans="1:22" s="14" customFormat="1">
      <c r="A28" s="12"/>
      <c r="B28" s="12"/>
      <c r="C28" s="44"/>
      <c r="D28"/>
      <c r="E28"/>
      <c r="F28"/>
      <c r="G28"/>
      <c r="I28" s="12"/>
      <c r="J28" s="12"/>
      <c r="K28" s="12"/>
      <c r="L28" s="12"/>
      <c r="M28" s="12"/>
      <c r="N28" s="12"/>
      <c r="O28" s="12"/>
      <c r="P28" s="12"/>
      <c r="Q28" s="12"/>
      <c r="R28" s="12"/>
      <c r="S28" s="12"/>
      <c r="T28" s="12"/>
      <c r="U28" s="12"/>
      <c r="V28" s="12"/>
    </row>
    <row r="29" spans="1:22" s="14" customFormat="1">
      <c r="A29" s="12"/>
      <c r="B29" s="12"/>
      <c r="C29" s="44"/>
      <c r="D29"/>
      <c r="E29"/>
      <c r="F29"/>
      <c r="G29"/>
      <c r="I29" s="12"/>
      <c r="J29" s="12"/>
      <c r="K29" s="12"/>
      <c r="L29" s="12"/>
      <c r="M29" s="12"/>
      <c r="N29" s="12"/>
      <c r="O29" s="12"/>
      <c r="P29" s="12"/>
      <c r="Q29" s="12"/>
      <c r="R29" s="12"/>
      <c r="S29" s="12"/>
      <c r="T29" s="12"/>
      <c r="U29" s="12"/>
      <c r="V29" s="12"/>
    </row>
    <row r="30" spans="1:22" s="14" customFormat="1">
      <c r="A30" s="12"/>
      <c r="B30" s="12"/>
      <c r="C30" s="44"/>
      <c r="D30"/>
      <c r="E30"/>
      <c r="F30"/>
      <c r="G30"/>
      <c r="I30" s="12"/>
      <c r="J30" s="12"/>
      <c r="K30" s="12"/>
      <c r="L30" s="12"/>
      <c r="M30" s="12"/>
      <c r="N30" s="12"/>
      <c r="O30" s="12"/>
      <c r="P30" s="12"/>
      <c r="Q30" s="12"/>
      <c r="R30" s="12"/>
      <c r="S30" s="12"/>
      <c r="T30" s="12"/>
      <c r="U30" s="12"/>
      <c r="V30" s="12"/>
    </row>
    <row r="31" spans="1:22" s="14" customFormat="1">
      <c r="A31" s="12"/>
      <c r="B31" s="12"/>
      <c r="C31" s="44"/>
      <c r="D31"/>
      <c r="E31"/>
      <c r="F31"/>
      <c r="G31"/>
      <c r="I31" s="12"/>
      <c r="J31" s="12"/>
      <c r="K31" s="12"/>
      <c r="L31" s="12"/>
      <c r="M31" s="12"/>
      <c r="N31" s="12"/>
      <c r="O31" s="12"/>
      <c r="P31" s="12"/>
      <c r="Q31" s="12"/>
      <c r="R31" s="12"/>
      <c r="S31" s="12"/>
      <c r="T31" s="12"/>
      <c r="U31" s="12"/>
      <c r="V31" s="12"/>
    </row>
    <row r="32" spans="1:22" s="14" customFormat="1">
      <c r="A32" s="12"/>
      <c r="B32" s="12"/>
      <c r="C32" s="44"/>
      <c r="D32"/>
      <c r="E32"/>
      <c r="F32"/>
      <c r="G32"/>
      <c r="I32" s="12"/>
      <c r="J32" s="12"/>
      <c r="K32" s="12"/>
      <c r="L32" s="12"/>
      <c r="M32" s="12"/>
      <c r="N32" s="12"/>
      <c r="O32" s="12"/>
      <c r="P32" s="12"/>
      <c r="Q32" s="12"/>
      <c r="R32" s="12"/>
      <c r="S32" s="12"/>
      <c r="T32" s="12"/>
      <c r="U32" s="12"/>
      <c r="V32" s="12"/>
    </row>
    <row r="33" spans="1:22" s="14" customFormat="1">
      <c r="A33" s="12"/>
      <c r="B33" s="12"/>
      <c r="C33" s="44"/>
      <c r="D33"/>
      <c r="E33"/>
      <c r="F33"/>
      <c r="G33"/>
      <c r="I33" s="12"/>
      <c r="J33" s="12"/>
      <c r="K33" s="12"/>
      <c r="L33" s="12"/>
      <c r="M33" s="12"/>
      <c r="N33" s="12"/>
      <c r="O33" s="12"/>
      <c r="P33" s="12"/>
      <c r="Q33" s="12"/>
      <c r="R33" s="12"/>
      <c r="S33" s="12"/>
      <c r="T33" s="12"/>
      <c r="U33" s="12"/>
      <c r="V33" s="12"/>
    </row>
    <row r="34" spans="1:22" s="14" customFormat="1">
      <c r="A34" s="12"/>
      <c r="B34" s="12"/>
      <c r="C34" s="44"/>
      <c r="D34"/>
      <c r="E34"/>
      <c r="F34"/>
      <c r="G34"/>
      <c r="I34" s="12"/>
      <c r="J34" s="12"/>
      <c r="K34" s="12"/>
      <c r="L34" s="12"/>
      <c r="M34" s="12"/>
      <c r="N34" s="12"/>
      <c r="O34" s="12"/>
      <c r="P34" s="12"/>
      <c r="Q34" s="12"/>
      <c r="R34" s="12"/>
      <c r="S34" s="12"/>
      <c r="T34" s="12"/>
      <c r="U34" s="12"/>
      <c r="V34" s="12"/>
    </row>
    <row r="35" spans="1:22" s="14" customFormat="1">
      <c r="A35" s="12"/>
      <c r="B35" s="12"/>
      <c r="C35" s="44"/>
      <c r="D35"/>
      <c r="E35"/>
      <c r="F35"/>
      <c r="G35"/>
      <c r="I35" s="12"/>
      <c r="J35" s="12"/>
      <c r="K35" s="12"/>
      <c r="L35" s="12"/>
      <c r="M35" s="12"/>
      <c r="N35" s="12"/>
      <c r="O35" s="12"/>
      <c r="P35" s="12"/>
      <c r="Q35" s="12"/>
      <c r="R35" s="12"/>
      <c r="S35" s="12"/>
      <c r="T35" s="12"/>
      <c r="U35" s="12"/>
      <c r="V35" s="12"/>
    </row>
    <row r="36" spans="1:22" s="14" customFormat="1">
      <c r="A36" s="12"/>
      <c r="B36" s="12"/>
      <c r="C36" s="44"/>
      <c r="D36"/>
      <c r="E36"/>
      <c r="F36"/>
      <c r="G36"/>
      <c r="I36" s="12"/>
      <c r="J36" s="12"/>
      <c r="K36" s="12"/>
      <c r="L36" s="12"/>
      <c r="M36" s="12"/>
      <c r="N36" s="12"/>
      <c r="O36" s="12"/>
      <c r="P36" s="12"/>
      <c r="Q36" s="12"/>
      <c r="R36" s="12"/>
      <c r="S36" s="12"/>
      <c r="T36" s="12"/>
      <c r="U36" s="12"/>
      <c r="V36" s="12"/>
    </row>
    <row r="37" spans="1:22" s="14" customFormat="1">
      <c r="A37" s="12"/>
      <c r="B37" s="12"/>
      <c r="C37" s="44"/>
      <c r="D37"/>
      <c r="E37"/>
      <c r="F37"/>
      <c r="G37"/>
      <c r="I37" s="12"/>
      <c r="J37" s="12"/>
      <c r="K37" s="12"/>
      <c r="L37" s="12"/>
      <c r="M37" s="12"/>
      <c r="N37" s="12"/>
      <c r="O37" s="12"/>
      <c r="P37" s="12"/>
      <c r="Q37" s="12"/>
      <c r="R37" s="12"/>
      <c r="S37" s="12"/>
      <c r="T37" s="12"/>
      <c r="U37" s="12"/>
      <c r="V37" s="12"/>
    </row>
    <row r="38" spans="1:22" s="14" customFormat="1">
      <c r="A38" s="12"/>
      <c r="B38" s="12"/>
      <c r="C38" s="44"/>
      <c r="D38"/>
      <c r="E38"/>
      <c r="F38"/>
      <c r="G38"/>
      <c r="I38" s="12"/>
      <c r="J38" s="12"/>
      <c r="K38" s="12"/>
      <c r="L38" s="12"/>
      <c r="M38" s="12"/>
      <c r="N38" s="12"/>
      <c r="O38" s="12"/>
      <c r="P38" s="12"/>
      <c r="Q38" s="12"/>
      <c r="R38" s="12"/>
      <c r="S38" s="12"/>
      <c r="T38" s="12"/>
      <c r="U38" s="12"/>
      <c r="V38" s="12"/>
    </row>
    <row r="39" spans="1:22" s="14" customFormat="1">
      <c r="A39" s="12"/>
      <c r="B39" s="12"/>
      <c r="C39" s="44"/>
      <c r="D39"/>
      <c r="E39"/>
      <c r="F39"/>
      <c r="G39"/>
      <c r="I39" s="12"/>
      <c r="J39" s="12"/>
      <c r="K39" s="12"/>
      <c r="L39" s="12"/>
      <c r="M39" s="12"/>
      <c r="N39" s="12"/>
      <c r="O39" s="12"/>
      <c r="P39" s="12"/>
      <c r="Q39" s="12"/>
      <c r="R39" s="12"/>
      <c r="S39" s="12"/>
      <c r="T39" s="12"/>
      <c r="U39" s="12"/>
      <c r="V39" s="12"/>
    </row>
    <row r="40" spans="1:22" s="14" customFormat="1">
      <c r="A40" s="12"/>
      <c r="B40" s="12"/>
      <c r="C40" s="44"/>
      <c r="D40"/>
      <c r="E40"/>
      <c r="F40"/>
      <c r="G40"/>
      <c r="I40" s="12"/>
      <c r="J40" s="12"/>
      <c r="K40" s="12"/>
      <c r="L40" s="12"/>
      <c r="M40" s="12"/>
      <c r="N40" s="12"/>
      <c r="O40" s="12"/>
      <c r="P40" s="12"/>
      <c r="Q40" s="12"/>
      <c r="R40" s="12"/>
      <c r="S40" s="12"/>
      <c r="T40" s="12"/>
      <c r="U40" s="12"/>
      <c r="V40" s="12"/>
    </row>
    <row r="41" spans="1:22" s="14" customFormat="1">
      <c r="A41" s="12"/>
      <c r="B41" s="12"/>
      <c r="C41" s="44"/>
      <c r="D41"/>
      <c r="E41"/>
      <c r="F41"/>
      <c r="G41"/>
      <c r="I41" s="12"/>
      <c r="J41" s="12"/>
      <c r="K41" s="12"/>
      <c r="L41" s="12"/>
      <c r="M41" s="12"/>
      <c r="N41" s="12"/>
      <c r="O41" s="12"/>
      <c r="P41" s="12"/>
      <c r="Q41" s="12"/>
      <c r="R41" s="12"/>
      <c r="S41" s="12"/>
      <c r="T41" s="12"/>
      <c r="U41" s="12"/>
      <c r="V41" s="12"/>
    </row>
    <row r="42" spans="1:22" s="14" customFormat="1">
      <c r="A42" s="12"/>
      <c r="B42" s="12"/>
      <c r="C42" s="44"/>
      <c r="D42"/>
      <c r="E42"/>
      <c r="F42"/>
      <c r="G42"/>
      <c r="I42" s="12"/>
      <c r="J42" s="12"/>
      <c r="K42" s="12"/>
      <c r="L42" s="12"/>
      <c r="M42" s="12"/>
      <c r="N42" s="12"/>
      <c r="O42" s="12"/>
      <c r="P42" s="12"/>
      <c r="Q42" s="12"/>
      <c r="R42" s="12"/>
      <c r="S42" s="12"/>
      <c r="T42" s="12"/>
      <c r="U42" s="12"/>
      <c r="V42" s="12"/>
    </row>
    <row r="45" spans="1:22" s="14" customFormat="1">
      <c r="A45" s="12"/>
      <c r="B45" s="12"/>
      <c r="C45" s="12"/>
      <c r="D45" s="12"/>
      <c r="E45" s="12"/>
      <c r="F45" s="12"/>
      <c r="G45" s="12"/>
      <c r="I45" s="12"/>
      <c r="J45" s="12"/>
      <c r="K45" s="12"/>
      <c r="L45" s="12"/>
      <c r="M45" s="12"/>
      <c r="N45" s="12"/>
      <c r="O45" s="12"/>
      <c r="P45" s="12"/>
      <c r="Q45" s="12"/>
      <c r="R45" s="12"/>
      <c r="S45" s="12"/>
      <c r="T45" s="12"/>
      <c r="U45" s="12"/>
      <c r="V45" s="12"/>
    </row>
    <row r="46" spans="1:22" s="14" customFormat="1">
      <c r="A46" s="12"/>
      <c r="B46" s="12"/>
      <c r="C46" s="12"/>
      <c r="D46" s="12"/>
      <c r="E46" s="12"/>
      <c r="F46" s="12"/>
      <c r="G46" s="12"/>
      <c r="I46" s="12"/>
      <c r="J46" s="12"/>
      <c r="K46" s="12"/>
      <c r="L46" s="12"/>
      <c r="M46" s="12"/>
      <c r="N46" s="12"/>
      <c r="O46" s="12"/>
      <c r="P46" s="12"/>
      <c r="Q46" s="12"/>
      <c r="R46" s="12"/>
      <c r="S46" s="12"/>
      <c r="T46" s="12"/>
      <c r="U46" s="12"/>
      <c r="V46" s="12"/>
    </row>
    <row r="47" spans="1:22" s="14" customFormat="1">
      <c r="A47" s="12"/>
      <c r="B47" s="12"/>
      <c r="C47" s="12"/>
      <c r="D47" s="12"/>
      <c r="E47" s="12"/>
      <c r="F47" s="12"/>
      <c r="G47" s="12"/>
      <c r="I47" s="12"/>
      <c r="J47" s="12"/>
      <c r="K47" s="12"/>
      <c r="L47" s="12"/>
      <c r="M47" s="12"/>
      <c r="N47" s="12"/>
      <c r="O47" s="12"/>
      <c r="P47" s="12"/>
      <c r="Q47" s="12"/>
      <c r="R47" s="12"/>
      <c r="S47" s="12"/>
      <c r="T47" s="12"/>
      <c r="U47" s="12"/>
      <c r="V47" s="12"/>
    </row>
    <row r="48" spans="1:22" s="14" customFormat="1">
      <c r="A48" s="12"/>
      <c r="B48" s="12"/>
      <c r="C48" s="12"/>
      <c r="D48" s="12"/>
      <c r="E48" s="12"/>
      <c r="F48" s="12"/>
      <c r="G48" s="12"/>
      <c r="I48" s="12"/>
      <c r="J48" s="12"/>
      <c r="K48" s="12"/>
      <c r="L48" s="12"/>
      <c r="M48" s="12"/>
      <c r="N48" s="12"/>
      <c r="O48" s="12"/>
      <c r="P48" s="12"/>
      <c r="Q48" s="12"/>
      <c r="R48" s="12"/>
      <c r="S48" s="12"/>
      <c r="T48" s="12"/>
      <c r="U48" s="12"/>
      <c r="V48" s="12"/>
    </row>
    <row r="49" spans="1:22" s="14" customFormat="1">
      <c r="A49" s="12"/>
      <c r="B49" s="12"/>
      <c r="C49" s="12"/>
      <c r="D49" s="12"/>
      <c r="E49" s="12"/>
      <c r="F49" s="12"/>
      <c r="G49" s="12"/>
      <c r="I49" s="12"/>
      <c r="J49" s="12"/>
      <c r="K49" s="12"/>
      <c r="L49" s="12"/>
      <c r="M49" s="12"/>
      <c r="N49" s="12"/>
      <c r="O49" s="12"/>
      <c r="P49" s="12"/>
      <c r="Q49" s="12"/>
      <c r="R49" s="12"/>
      <c r="S49" s="12"/>
      <c r="T49" s="12"/>
      <c r="U49" s="12"/>
      <c r="V49" s="12"/>
    </row>
    <row r="50" spans="1:22" s="14" customFormat="1">
      <c r="A50" s="12"/>
      <c r="B50" s="12"/>
      <c r="C50" s="12"/>
      <c r="D50" s="12"/>
      <c r="E50" s="12"/>
      <c r="F50" s="12"/>
      <c r="G50" s="12"/>
      <c r="I50" s="12"/>
      <c r="J50" s="12"/>
      <c r="K50" s="12"/>
      <c r="L50" s="12"/>
      <c r="M50" s="12"/>
      <c r="N50" s="12"/>
      <c r="O50" s="12"/>
      <c r="P50" s="12"/>
      <c r="Q50" s="12"/>
      <c r="R50" s="12"/>
      <c r="S50" s="12"/>
      <c r="T50" s="12"/>
      <c r="U50" s="12"/>
      <c r="V50" s="12"/>
    </row>
    <row r="51" spans="1:22">
      <c r="C51" s="12"/>
      <c r="D51" s="12"/>
    </row>
    <row r="52" spans="1:22">
      <c r="C52" s="12"/>
      <c r="D52" s="12"/>
    </row>
    <row r="53" spans="1:22">
      <c r="C53" s="12"/>
      <c r="D53" s="12"/>
    </row>
    <row r="54" spans="1:22">
      <c r="C54" s="12"/>
      <c r="D54" s="12"/>
    </row>
    <row r="55" spans="1:22">
      <c r="C55" s="12"/>
      <c r="D55" s="12"/>
    </row>
    <row r="56" spans="1:22">
      <c r="C56" s="12"/>
      <c r="D56" s="12"/>
    </row>
    <row r="57" spans="1:22">
      <c r="C57" s="12"/>
      <c r="D57" s="12"/>
    </row>
    <row r="58" spans="1:22">
      <c r="C58" s="12"/>
      <c r="D58" s="12"/>
    </row>
    <row r="59" spans="1:22">
      <c r="C59" s="12"/>
      <c r="D59" s="12"/>
    </row>
    <row r="60" spans="1:22">
      <c r="C60" s="12"/>
      <c r="D60" s="12"/>
    </row>
    <row r="61" spans="1:22">
      <c r="C61" s="12"/>
      <c r="D61" s="12"/>
    </row>
    <row r="62" spans="1:22">
      <c r="C62" s="12"/>
      <c r="D62" s="12"/>
    </row>
    <row r="63" spans="1:22">
      <c r="C63" s="12"/>
      <c r="D63" s="12"/>
    </row>
    <row r="64" spans="1:22">
      <c r="C64" s="12"/>
      <c r="D64" s="12"/>
    </row>
    <row r="65" spans="3:4">
      <c r="C65" s="12"/>
      <c r="D65" s="12"/>
    </row>
    <row r="66" spans="3:4">
      <c r="C66" s="12"/>
      <c r="D66" s="12"/>
    </row>
    <row r="67" spans="3:4">
      <c r="C67" s="12"/>
      <c r="D67" s="12"/>
    </row>
    <row r="68" spans="3:4">
      <c r="C68" s="12"/>
      <c r="D68" s="12"/>
    </row>
    <row r="69" spans="3:4">
      <c r="C69" s="12"/>
      <c r="D69" s="12"/>
    </row>
    <row r="70" spans="3:4">
      <c r="C70" s="12"/>
      <c r="D70" s="12"/>
    </row>
    <row r="71" spans="3:4">
      <c r="C71" s="12"/>
      <c r="D71" s="12"/>
    </row>
    <row r="72" spans="3:4">
      <c r="C72" s="12"/>
      <c r="D72" s="12"/>
    </row>
    <row r="73" spans="3:4">
      <c r="C73" s="12"/>
      <c r="D73" s="12"/>
    </row>
    <row r="74" spans="3:4">
      <c r="C74" s="12"/>
      <c r="D74" s="12"/>
    </row>
    <row r="75" spans="3:4">
      <c r="C75" s="12"/>
      <c r="D75" s="12"/>
    </row>
    <row r="76" spans="3:4">
      <c r="C76" s="12"/>
      <c r="D76" s="12"/>
    </row>
    <row r="77" spans="3:4">
      <c r="C77" s="12"/>
      <c r="D77" s="12"/>
    </row>
    <row r="78" spans="3:4">
      <c r="C78" s="12"/>
      <c r="D78" s="12"/>
    </row>
    <row r="79" spans="3:4">
      <c r="C79" s="12"/>
      <c r="D79" s="12"/>
    </row>
    <row r="80" spans="3:4">
      <c r="C80" s="12"/>
      <c r="D80" s="12"/>
    </row>
    <row r="81" spans="3:4">
      <c r="C81" s="12"/>
      <c r="D81" s="12"/>
    </row>
    <row r="82" spans="3:4">
      <c r="C82" s="12"/>
      <c r="D82" s="12"/>
    </row>
    <row r="83" spans="3:4">
      <c r="C83" s="12"/>
      <c r="D83" s="12"/>
    </row>
    <row r="84" spans="3:4">
      <c r="C84" s="12"/>
      <c r="D84" s="12"/>
    </row>
    <row r="85" spans="3:4">
      <c r="C85" s="12"/>
      <c r="D85" s="12"/>
    </row>
    <row r="86" spans="3:4">
      <c r="C86" s="12"/>
      <c r="D86" s="12"/>
    </row>
    <row r="87" spans="3:4">
      <c r="C87" s="12"/>
      <c r="D87" s="12"/>
    </row>
    <row r="88" spans="3:4">
      <c r="C88" s="12"/>
      <c r="D88" s="12"/>
    </row>
    <row r="89" spans="3:4">
      <c r="C89" s="12"/>
      <c r="D89" s="12"/>
    </row>
    <row r="90" spans="3:4">
      <c r="C90" s="12"/>
      <c r="D90" s="12"/>
    </row>
    <row r="91" spans="3:4">
      <c r="C91" s="12"/>
      <c r="D91" s="12"/>
    </row>
    <row r="92" spans="3:4">
      <c r="C92" s="12"/>
      <c r="D92" s="12"/>
    </row>
    <row r="93" spans="3:4">
      <c r="C93" s="12"/>
      <c r="D93" s="12"/>
    </row>
    <row r="94" spans="3:4">
      <c r="C94" s="12"/>
      <c r="D94" s="12"/>
    </row>
    <row r="95" spans="3:4">
      <c r="C95" s="12"/>
      <c r="D95" s="12"/>
    </row>
    <row r="96" spans="3:4">
      <c r="C96" s="12"/>
      <c r="D96" s="12"/>
    </row>
    <row r="97" spans="3:4">
      <c r="C97" s="12"/>
      <c r="D97" s="12"/>
    </row>
    <row r="98" spans="3:4">
      <c r="C98" s="12"/>
      <c r="D98" s="12"/>
    </row>
    <row r="99" spans="3:4">
      <c r="C99" s="12"/>
      <c r="D99" s="12"/>
    </row>
    <row r="100" spans="3:4">
      <c r="C100" s="12"/>
      <c r="D100" s="12"/>
    </row>
    <row r="101" spans="3:4">
      <c r="C101" s="12"/>
      <c r="D101" s="12"/>
    </row>
    <row r="102" spans="3:4">
      <c r="C102" s="12"/>
      <c r="D102" s="12"/>
    </row>
    <row r="103" spans="3:4">
      <c r="C103" s="12"/>
      <c r="D103" s="12"/>
    </row>
    <row r="104" spans="3:4">
      <c r="C104" s="12"/>
      <c r="D104" s="12"/>
    </row>
    <row r="105" spans="3:4">
      <c r="C105" s="12"/>
      <c r="D105" s="12"/>
    </row>
    <row r="106" spans="3:4">
      <c r="C106" s="12"/>
      <c r="D106" s="12"/>
    </row>
    <row r="107" spans="3:4">
      <c r="C107" s="12"/>
      <c r="D107" s="12"/>
    </row>
    <row r="108" spans="3:4">
      <c r="C108" s="12"/>
      <c r="D108" s="12"/>
    </row>
    <row r="109" spans="3:4">
      <c r="C109" s="12"/>
      <c r="D109" s="12"/>
    </row>
    <row r="110" spans="3:4">
      <c r="C110" s="12"/>
      <c r="D110" s="12"/>
    </row>
    <row r="111" spans="3:4">
      <c r="C111" s="12"/>
      <c r="D111" s="12"/>
    </row>
    <row r="112" spans="3:4">
      <c r="C112" s="12"/>
      <c r="D112" s="12"/>
    </row>
    <row r="113" spans="3:4">
      <c r="C113" s="12"/>
      <c r="D113" s="12"/>
    </row>
    <row r="114" spans="3:4">
      <c r="C114" s="12"/>
      <c r="D114" s="12"/>
    </row>
    <row r="115" spans="3:4">
      <c r="C115" s="12"/>
      <c r="D115" s="12"/>
    </row>
    <row r="116" spans="3:4">
      <c r="C116" s="12"/>
      <c r="D116" s="12"/>
    </row>
    <row r="117" spans="3:4">
      <c r="C117" s="12"/>
      <c r="D117" s="12"/>
    </row>
    <row r="118" spans="3:4">
      <c r="C118" s="12"/>
      <c r="D118" s="12"/>
    </row>
    <row r="119" spans="3:4">
      <c r="C119" s="12"/>
      <c r="D119" s="12"/>
    </row>
    <row r="120" spans="3:4">
      <c r="C120" s="12"/>
      <c r="D120" s="12"/>
    </row>
    <row r="121" spans="3:4">
      <c r="C121" s="12"/>
      <c r="D121" s="12"/>
    </row>
    <row r="122" spans="3:4">
      <c r="C122" s="12"/>
      <c r="D122" s="12"/>
    </row>
    <row r="123" spans="3:4">
      <c r="C123" s="12"/>
      <c r="D123" s="12"/>
    </row>
    <row r="124" spans="3:4">
      <c r="C124" s="12"/>
      <c r="D124" s="12"/>
    </row>
    <row r="125" spans="3:4">
      <c r="C125" s="12"/>
      <c r="D125" s="12"/>
    </row>
    <row r="126" spans="3:4">
      <c r="C126" s="12"/>
      <c r="D126" s="12"/>
    </row>
    <row r="159" spans="4:11">
      <c r="D159" s="13" t="s">
        <v>660</v>
      </c>
      <c r="E159" s="12" t="s">
        <v>661</v>
      </c>
      <c r="F159" s="12" t="s">
        <v>662</v>
      </c>
      <c r="G159" s="12" t="s">
        <v>663</v>
      </c>
      <c r="H159" s="14" t="s">
        <v>664</v>
      </c>
      <c r="I159" s="12" t="s">
        <v>56</v>
      </c>
      <c r="J159" s="12" t="s">
        <v>665</v>
      </c>
    </row>
    <row r="160" spans="4:11">
      <c r="D160" s="13" t="s">
        <v>368</v>
      </c>
      <c r="E160" s="12" t="s">
        <v>375</v>
      </c>
      <c r="F160" s="12" t="s">
        <v>512</v>
      </c>
      <c r="G160" s="12" t="s">
        <v>362</v>
      </c>
      <c r="H160" s="14">
        <v>8467373</v>
      </c>
      <c r="I160" s="45" t="e">
        <f>--#REF!</f>
        <v>#REF!</v>
      </c>
      <c r="J160" s="45" t="e">
        <f>--#REF!</f>
        <v>#REF!</v>
      </c>
      <c r="K160" s="12" t="s">
        <v>67</v>
      </c>
    </row>
    <row r="161" spans="4:11">
      <c r="D161" s="13" t="s">
        <v>357</v>
      </c>
      <c r="E161" s="12" t="s">
        <v>375</v>
      </c>
      <c r="F161" s="12" t="s">
        <v>522</v>
      </c>
      <c r="G161" s="12" t="s">
        <v>338</v>
      </c>
      <c r="H161" s="14">
        <v>8465233</v>
      </c>
      <c r="I161" s="45" t="e">
        <f>--#REF!</f>
        <v>#REF!</v>
      </c>
      <c r="J161" s="45" t="e">
        <f>--#REF!</f>
        <v>#REF!</v>
      </c>
      <c r="K161" s="12" t="s">
        <v>59</v>
      </c>
    </row>
    <row r="162" spans="4:11">
      <c r="D162" s="13" t="s">
        <v>367</v>
      </c>
      <c r="E162" s="12" t="s">
        <v>375</v>
      </c>
      <c r="F162" s="12" t="s">
        <v>513</v>
      </c>
      <c r="G162" s="12" t="s">
        <v>362</v>
      </c>
      <c r="H162" s="14">
        <v>8467150</v>
      </c>
      <c r="I162" s="45" t="e">
        <f>--#REF!</f>
        <v>#REF!</v>
      </c>
      <c r="J162" s="45" t="e">
        <f>--#REF!</f>
        <v>#REF!</v>
      </c>
      <c r="K162" s="12" t="s">
        <v>67</v>
      </c>
    </row>
    <row r="163" spans="4:11">
      <c r="D163" s="13" t="s">
        <v>353</v>
      </c>
      <c r="E163" s="12" t="s">
        <v>375</v>
      </c>
      <c r="F163" s="12" t="s">
        <v>532</v>
      </c>
      <c r="G163" s="12" t="s">
        <v>338</v>
      </c>
      <c r="H163" s="14">
        <v>8463701</v>
      </c>
      <c r="I163" s="45" t="e">
        <f>--#REF!</f>
        <v>#REF!</v>
      </c>
      <c r="J163" s="45" t="e">
        <f>--#REF!</f>
        <v>#REF!</v>
      </c>
      <c r="K163" s="12" t="s">
        <v>67</v>
      </c>
    </row>
    <row r="164" spans="4:11">
      <c r="D164" s="13" t="s">
        <v>374</v>
      </c>
      <c r="E164" s="12" t="s">
        <v>375</v>
      </c>
      <c r="F164" s="12" t="s">
        <v>506</v>
      </c>
      <c r="G164" s="12" t="s">
        <v>362</v>
      </c>
      <c r="H164" s="14">
        <v>8469549</v>
      </c>
      <c r="I164" s="45" t="e">
        <f>--#REF!</f>
        <v>#REF!</v>
      </c>
      <c r="J164" s="45" t="e">
        <f>--#REF!</f>
        <v>#REF!</v>
      </c>
      <c r="K164" s="12" t="s">
        <v>59</v>
      </c>
    </row>
    <row r="165" spans="4:11">
      <c r="D165" s="13" t="s">
        <v>342</v>
      </c>
      <c r="E165" s="12" t="s">
        <v>375</v>
      </c>
      <c r="F165" s="12" t="s">
        <v>537</v>
      </c>
      <c r="G165" s="12" t="s">
        <v>338</v>
      </c>
      <c r="H165" s="14">
        <v>8462925</v>
      </c>
      <c r="I165" s="45" t="e">
        <f>--#REF!</f>
        <v>#REF!</v>
      </c>
      <c r="J165" s="45" t="e">
        <f>--#REF!</f>
        <v>#REF!</v>
      </c>
      <c r="K165" s="12" t="s">
        <v>59</v>
      </c>
    </row>
    <row r="166" spans="4:11">
      <c r="D166" s="13" t="s">
        <v>355</v>
      </c>
      <c r="E166" s="12" t="s">
        <v>375</v>
      </c>
      <c r="F166" s="12" t="s">
        <v>525</v>
      </c>
      <c r="G166" s="12" t="s">
        <v>338</v>
      </c>
      <c r="H166" s="14">
        <v>8464445</v>
      </c>
      <c r="I166" s="45" t="e">
        <f>--#REF!</f>
        <v>#REF!</v>
      </c>
      <c r="J166" s="45" t="e">
        <f>--#REF!</f>
        <v>#REF!</v>
      </c>
      <c r="K166" s="12" t="s">
        <v>59</v>
      </c>
    </row>
    <row r="167" spans="4:11">
      <c r="D167" s="13" t="s">
        <v>360</v>
      </c>
      <c r="E167" s="12" t="s">
        <v>375</v>
      </c>
      <c r="F167" s="12" t="s">
        <v>519</v>
      </c>
      <c r="G167" s="12" t="s">
        <v>338</v>
      </c>
      <c r="H167" s="14">
        <v>8466375</v>
      </c>
      <c r="I167" s="45" t="e">
        <f>--#REF!</f>
        <v>#REF!</v>
      </c>
      <c r="J167" s="45" t="e">
        <f>--#REF!</f>
        <v>#REF!</v>
      </c>
      <c r="K167" s="12" t="s">
        <v>59</v>
      </c>
    </row>
    <row r="168" spans="4:11">
      <c r="D168" s="13" t="s">
        <v>345</v>
      </c>
      <c r="E168" s="12" t="s">
        <v>375</v>
      </c>
      <c r="F168" s="12" t="s">
        <v>533</v>
      </c>
      <c r="G168" s="12" t="s">
        <v>338</v>
      </c>
      <c r="H168" s="14">
        <v>8463582</v>
      </c>
      <c r="I168" s="45" t="e">
        <f>--#REF!</f>
        <v>#REF!</v>
      </c>
      <c r="J168" s="45" t="e">
        <f>--#REF!</f>
        <v>#REF!</v>
      </c>
      <c r="K168" s="12" t="s">
        <v>59</v>
      </c>
    </row>
    <row r="169" spans="4:11">
      <c r="D169" s="13" t="s">
        <v>343</v>
      </c>
      <c r="E169" s="12" t="s">
        <v>375</v>
      </c>
      <c r="F169" s="12" t="s">
        <v>536</v>
      </c>
      <c r="G169" s="12" t="s">
        <v>338</v>
      </c>
      <c r="H169" s="14">
        <v>8463155</v>
      </c>
      <c r="I169" s="45" t="e">
        <f>--#REF!</f>
        <v>#REF!</v>
      </c>
      <c r="J169" s="45" t="e">
        <f>--#REF!</f>
        <v>#REF!</v>
      </c>
      <c r="K169" s="12" t="s">
        <v>59</v>
      </c>
    </row>
    <row r="170" spans="4:11">
      <c r="D170" s="13" t="s">
        <v>351</v>
      </c>
      <c r="E170" s="12" t="s">
        <v>375</v>
      </c>
      <c r="F170" s="12" t="s">
        <v>524</v>
      </c>
      <c r="G170" s="12" t="s">
        <v>338</v>
      </c>
      <c r="H170" s="14">
        <v>8464464</v>
      </c>
      <c r="I170" s="45" t="e">
        <f>--#REF!</f>
        <v>#REF!</v>
      </c>
      <c r="J170" s="45" t="e">
        <f>--#REF!</f>
        <v>#REF!</v>
      </c>
      <c r="K170" s="12" t="s">
        <v>59</v>
      </c>
    </row>
    <row r="171" spans="4:11">
      <c r="D171" s="13" t="s">
        <v>346</v>
      </c>
      <c r="E171" s="12" t="s">
        <v>375</v>
      </c>
      <c r="F171" s="12" t="s">
        <v>530</v>
      </c>
      <c r="G171" s="12" t="s">
        <v>338</v>
      </c>
      <c r="H171" s="14">
        <v>8463836</v>
      </c>
      <c r="I171" s="45" t="e">
        <f>--#REF!</f>
        <v>#REF!</v>
      </c>
      <c r="J171" s="45" t="e">
        <f>--#REF!</f>
        <v>#REF!</v>
      </c>
      <c r="K171" s="12" t="s">
        <v>59</v>
      </c>
    </row>
    <row r="172" spans="4:11">
      <c r="D172" s="13" t="s">
        <v>358</v>
      </c>
      <c r="E172" s="12" t="s">
        <v>375</v>
      </c>
      <c r="F172" s="12" t="s">
        <v>521</v>
      </c>
      <c r="G172" s="12" t="s">
        <v>338</v>
      </c>
      <c r="H172" s="14">
        <v>8465692</v>
      </c>
      <c r="I172" s="45" t="e">
        <f>--#REF!</f>
        <v>#REF!</v>
      </c>
      <c r="J172" s="45" t="e">
        <f>--#REF!</f>
        <v>#REF!</v>
      </c>
      <c r="K172" s="12" t="s">
        <v>59</v>
      </c>
    </row>
    <row r="173" spans="4:11">
      <c r="D173" s="13" t="s">
        <v>365</v>
      </c>
      <c r="E173" s="12" t="s">
        <v>375</v>
      </c>
      <c r="F173" s="12" t="s">
        <v>516</v>
      </c>
      <c r="G173" s="12" t="s">
        <v>362</v>
      </c>
      <c r="H173" s="14">
        <v>8466664</v>
      </c>
      <c r="I173" s="45" t="e">
        <f>--#REF!</f>
        <v>#REF!</v>
      </c>
      <c r="J173" s="45" t="e">
        <f>--#REF!</f>
        <v>#REF!</v>
      </c>
      <c r="K173" s="12" t="s">
        <v>59</v>
      </c>
    </row>
    <row r="174" spans="4:11">
      <c r="D174" s="13" t="s">
        <v>372</v>
      </c>
      <c r="E174" s="12" t="s">
        <v>375</v>
      </c>
      <c r="F174" s="12" t="s">
        <v>508</v>
      </c>
      <c r="G174" s="12" t="s">
        <v>362</v>
      </c>
      <c r="H174" s="14">
        <v>8468799</v>
      </c>
      <c r="I174" s="45" t="e">
        <f>--#REF!</f>
        <v>#REF!</v>
      </c>
      <c r="J174" s="45" t="e">
        <f>--#REF!</f>
        <v>#REF!</v>
      </c>
      <c r="K174" s="12" t="s">
        <v>67</v>
      </c>
    </row>
    <row r="175" spans="4:11">
      <c r="D175" s="13" t="s">
        <v>341</v>
      </c>
      <c r="E175" s="12" t="s">
        <v>375</v>
      </c>
      <c r="F175" s="12" t="s">
        <v>538</v>
      </c>
      <c r="G175" s="12" t="s">
        <v>338</v>
      </c>
      <c r="H175" s="14">
        <v>8462764</v>
      </c>
      <c r="I175" s="45" t="e">
        <f>--#REF!</f>
        <v>#REF!</v>
      </c>
      <c r="J175" s="45" t="e">
        <f>--#REF!</f>
        <v>#REF!</v>
      </c>
      <c r="K175" s="12" t="s">
        <v>59</v>
      </c>
    </row>
    <row r="176" spans="4:11">
      <c r="D176" s="13" t="s">
        <v>354</v>
      </c>
      <c r="E176" s="12" t="s">
        <v>375</v>
      </c>
      <c r="F176" s="12" t="s">
        <v>529</v>
      </c>
      <c r="G176" s="12" t="s">
        <v>338</v>
      </c>
      <c r="H176" s="14">
        <v>8464041</v>
      </c>
      <c r="I176" s="45" t="e">
        <f>--#REF!</f>
        <v>#REF!</v>
      </c>
      <c r="J176" s="45" t="e">
        <f>--#REF!</f>
        <v>#REF!</v>
      </c>
      <c r="K176" s="12" t="s">
        <v>59</v>
      </c>
    </row>
    <row r="177" spans="4:11">
      <c r="D177" s="13" t="s">
        <v>347</v>
      </c>
      <c r="E177" s="12" t="s">
        <v>375</v>
      </c>
      <c r="F177" s="12" t="s">
        <v>531</v>
      </c>
      <c r="G177" s="12" t="s">
        <v>338</v>
      </c>
      <c r="H177" s="14">
        <v>8463827</v>
      </c>
      <c r="I177" s="45" t="e">
        <f>--#REF!</f>
        <v>#REF!</v>
      </c>
      <c r="J177" s="45" t="e">
        <f>--#REF!</f>
        <v>#REF!</v>
      </c>
      <c r="K177" s="12" t="s">
        <v>59</v>
      </c>
    </row>
    <row r="178" spans="4:11">
      <c r="D178" s="13" t="s">
        <v>348</v>
      </c>
      <c r="E178" s="12" t="s">
        <v>375</v>
      </c>
      <c r="F178" s="12" t="s">
        <v>527</v>
      </c>
      <c r="G178" s="12" t="s">
        <v>338</v>
      </c>
      <c r="H178" s="14">
        <v>8464336</v>
      </c>
      <c r="I178" s="45" t="e">
        <f>--#REF!</f>
        <v>#REF!</v>
      </c>
      <c r="J178" s="45" t="e">
        <f>--#REF!</f>
        <v>#REF!</v>
      </c>
      <c r="K178" s="12" t="s">
        <v>59</v>
      </c>
    </row>
    <row r="179" spans="4:11">
      <c r="D179" s="13" t="s">
        <v>361</v>
      </c>
      <c r="E179" s="12" t="s">
        <v>375</v>
      </c>
      <c r="F179" s="12" t="s">
        <v>518</v>
      </c>
      <c r="G179" s="12" t="s">
        <v>338</v>
      </c>
      <c r="H179" s="14">
        <v>8466442</v>
      </c>
      <c r="I179" s="45" t="e">
        <f>--#REF!</f>
        <v>#REF!</v>
      </c>
      <c r="J179" s="45" t="e">
        <f>--#REF!</f>
        <v>#REF!</v>
      </c>
      <c r="K179" s="12" t="s">
        <v>59</v>
      </c>
    </row>
    <row r="180" spans="4:11">
      <c r="D180" s="13" t="s">
        <v>359</v>
      </c>
      <c r="E180" s="12" t="s">
        <v>375</v>
      </c>
      <c r="F180" s="12" t="s">
        <v>520</v>
      </c>
      <c r="G180" s="12" t="s">
        <v>338</v>
      </c>
      <c r="H180" s="14">
        <v>8465705</v>
      </c>
      <c r="I180" s="45" t="e">
        <f>--#REF!</f>
        <v>#REF!</v>
      </c>
      <c r="J180" s="45" t="e">
        <f>--#REF!</f>
        <v>#REF!</v>
      </c>
      <c r="K180" s="12" t="s">
        <v>67</v>
      </c>
    </row>
    <row r="181" spans="4:11">
      <c r="D181" s="13" t="s">
        <v>334</v>
      </c>
      <c r="E181" s="12" t="s">
        <v>375</v>
      </c>
      <c r="F181" s="12" t="s">
        <v>542</v>
      </c>
      <c r="G181" s="12" t="s">
        <v>333</v>
      </c>
      <c r="H181" s="14">
        <v>8461490</v>
      </c>
      <c r="I181" s="45" t="e">
        <f>--#REF!</f>
        <v>#REF!</v>
      </c>
      <c r="J181" s="45" t="e">
        <f>--#REF!</f>
        <v>#REF!</v>
      </c>
      <c r="K181" s="12" t="s">
        <v>67</v>
      </c>
    </row>
    <row r="182" spans="4:11">
      <c r="D182" s="13" t="s">
        <v>337</v>
      </c>
      <c r="E182" s="12" t="s">
        <v>375</v>
      </c>
      <c r="F182" s="12" t="s">
        <v>541</v>
      </c>
      <c r="G182" s="12" t="s">
        <v>333</v>
      </c>
      <c r="H182" s="14">
        <v>8461925</v>
      </c>
      <c r="I182" s="45" t="e">
        <f>--#REF!</f>
        <v>#REF!</v>
      </c>
      <c r="J182" s="45" t="e">
        <f>--#REF!</f>
        <v>#REF!</v>
      </c>
      <c r="K182" s="12" t="s">
        <v>59</v>
      </c>
    </row>
    <row r="183" spans="4:11">
      <c r="D183" s="13" t="s">
        <v>336</v>
      </c>
      <c r="E183" s="12" t="s">
        <v>375</v>
      </c>
      <c r="F183" s="12" t="s">
        <v>544</v>
      </c>
      <c r="G183" s="12" t="s">
        <v>333</v>
      </c>
      <c r="H183" s="14">
        <v>8461392</v>
      </c>
      <c r="I183" s="45" t="e">
        <f>--#REF!</f>
        <v>#REF!</v>
      </c>
      <c r="J183" s="45" t="e">
        <f>--#REF!</f>
        <v>#REF!</v>
      </c>
      <c r="K183" s="12" t="s">
        <v>59</v>
      </c>
    </row>
    <row r="184" spans="4:11">
      <c r="D184" s="13" t="s">
        <v>349</v>
      </c>
      <c r="E184" s="12" t="s">
        <v>375</v>
      </c>
      <c r="F184" s="12" t="s">
        <v>528</v>
      </c>
      <c r="G184" s="12" t="s">
        <v>338</v>
      </c>
      <c r="H184" s="14">
        <v>8464255</v>
      </c>
      <c r="I184" s="45" t="e">
        <f>--#REF!</f>
        <v>#REF!</v>
      </c>
      <c r="J184" s="45" t="e">
        <f>--#REF!</f>
        <v>#REF!</v>
      </c>
      <c r="K184" s="12" t="s">
        <v>59</v>
      </c>
    </row>
    <row r="185" spans="4:11">
      <c r="D185" s="13" t="s">
        <v>371</v>
      </c>
      <c r="E185" s="12" t="s">
        <v>375</v>
      </c>
      <c r="F185" s="12" t="s">
        <v>509</v>
      </c>
      <c r="G185" s="12" t="s">
        <v>362</v>
      </c>
      <c r="H185" s="14">
        <v>8468609</v>
      </c>
      <c r="I185" s="45" t="e">
        <f>--#REF!</f>
        <v>#REF!</v>
      </c>
      <c r="J185" s="45" t="e">
        <f>--#REF!</f>
        <v>#REF!</v>
      </c>
      <c r="K185" s="12" t="s">
        <v>59</v>
      </c>
    </row>
    <row r="186" spans="4:11">
      <c r="D186" s="13" t="s">
        <v>356</v>
      </c>
      <c r="E186" s="12" t="s">
        <v>375</v>
      </c>
      <c r="F186" s="12" t="s">
        <v>523</v>
      </c>
      <c r="G186" s="12" t="s">
        <v>338</v>
      </c>
      <c r="H186" s="14">
        <v>8464687</v>
      </c>
      <c r="I186" s="45" t="e">
        <f>--#REF!</f>
        <v>#REF!</v>
      </c>
      <c r="J186" s="45" t="e">
        <f>--#REF!</f>
        <v>#REF!</v>
      </c>
      <c r="K186" s="12" t="s">
        <v>59</v>
      </c>
    </row>
    <row r="187" spans="4:11">
      <c r="D187" s="13" t="s">
        <v>339</v>
      </c>
      <c r="E187" s="12" t="s">
        <v>375</v>
      </c>
      <c r="F187" s="12" t="s">
        <v>540</v>
      </c>
      <c r="G187" s="12" t="s">
        <v>338</v>
      </c>
      <c r="H187" s="14">
        <v>8462723</v>
      </c>
      <c r="I187" s="45" t="e">
        <f>--#REF!</f>
        <v>#REF!</v>
      </c>
      <c r="J187" s="45" t="e">
        <f>--#REF!</f>
        <v>#REF!</v>
      </c>
      <c r="K187" s="12" t="s">
        <v>59</v>
      </c>
    </row>
    <row r="188" spans="4:11">
      <c r="D188" s="13" t="s">
        <v>340</v>
      </c>
      <c r="E188" s="12" t="s">
        <v>375</v>
      </c>
      <c r="F188" s="12" t="s">
        <v>539</v>
      </c>
      <c r="G188" s="12" t="s">
        <v>338</v>
      </c>
      <c r="H188" s="14">
        <v>8462752</v>
      </c>
      <c r="I188" s="45" t="e">
        <f>--#REF!</f>
        <v>#REF!</v>
      </c>
      <c r="J188" s="45" t="e">
        <f>--#REF!</f>
        <v>#REF!</v>
      </c>
      <c r="K188" s="12" t="s">
        <v>59</v>
      </c>
    </row>
    <row r="189" spans="4:11">
      <c r="D189" s="13" t="s">
        <v>366</v>
      </c>
      <c r="E189" s="12" t="s">
        <v>375</v>
      </c>
      <c r="F189" s="12" t="s">
        <v>517</v>
      </c>
      <c r="G189" s="12" t="s">
        <v>362</v>
      </c>
      <c r="H189" s="14">
        <v>8466573</v>
      </c>
      <c r="I189" s="45" t="e">
        <f>--#REF!</f>
        <v>#REF!</v>
      </c>
      <c r="J189" s="45" t="e">
        <f>--#REF!</f>
        <v>#REF!</v>
      </c>
      <c r="K189" s="12" t="s">
        <v>59</v>
      </c>
    </row>
    <row r="190" spans="4:11">
      <c r="D190" s="13" t="s">
        <v>332</v>
      </c>
      <c r="E190" s="12" t="s">
        <v>375</v>
      </c>
      <c r="F190" s="12" t="s">
        <v>502</v>
      </c>
      <c r="G190" s="12" t="s">
        <v>331</v>
      </c>
      <c r="H190" s="14">
        <v>8510719</v>
      </c>
      <c r="I190" s="45" t="e">
        <f>--#REF!</f>
        <v>#REF!</v>
      </c>
      <c r="J190" s="45" t="e">
        <f>--#REF!</f>
        <v>#REF!</v>
      </c>
      <c r="K190" s="12" t="s">
        <v>67</v>
      </c>
    </row>
    <row r="191" spans="4:11">
      <c r="D191" s="13" t="s">
        <v>363</v>
      </c>
      <c r="E191" s="12" t="s">
        <v>375</v>
      </c>
      <c r="F191" s="12" t="s">
        <v>515</v>
      </c>
      <c r="G191" s="12" t="s">
        <v>362</v>
      </c>
      <c r="H191" s="14">
        <v>8466791</v>
      </c>
      <c r="I191" s="45" t="e">
        <f>--#REF!</f>
        <v>#REF!</v>
      </c>
      <c r="J191" s="45" t="e">
        <f>--#REF!</f>
        <v>#REF!</v>
      </c>
      <c r="K191" s="12" t="s">
        <v>59</v>
      </c>
    </row>
    <row r="192" spans="4:11">
      <c r="D192" s="13" t="s">
        <v>350</v>
      </c>
      <c r="E192" s="12" t="s">
        <v>375</v>
      </c>
      <c r="F192" s="12" t="s">
        <v>526</v>
      </c>
      <c r="G192" s="12" t="s">
        <v>338</v>
      </c>
      <c r="H192" s="14">
        <v>8464418</v>
      </c>
      <c r="I192" s="45" t="e">
        <f>--#REF!</f>
        <v>#REF!</v>
      </c>
      <c r="J192" s="45" t="e">
        <f>--#REF!</f>
        <v>#REF!</v>
      </c>
      <c r="K192" s="12" t="s">
        <v>59</v>
      </c>
    </row>
    <row r="193" spans="4:11">
      <c r="D193" s="13" t="s">
        <v>370</v>
      </c>
      <c r="E193" s="12" t="s">
        <v>375</v>
      </c>
      <c r="F193" s="12" t="s">
        <v>510</v>
      </c>
      <c r="G193" s="12" t="s">
        <v>362</v>
      </c>
      <c r="H193" s="14">
        <v>8468448</v>
      </c>
      <c r="I193" s="45" t="e">
        <f>--#REF!</f>
        <v>#REF!</v>
      </c>
      <c r="J193" s="45" t="e">
        <f>--#REF!</f>
        <v>#REF!</v>
      </c>
      <c r="K193" s="12" t="s">
        <v>67</v>
      </c>
    </row>
    <row r="194" spans="4:11">
      <c r="D194" s="13" t="s">
        <v>369</v>
      </c>
      <c r="E194" s="12" t="s">
        <v>375</v>
      </c>
      <c r="F194" s="12" t="s">
        <v>511</v>
      </c>
      <c r="G194" s="12" t="s">
        <v>362</v>
      </c>
      <c r="H194" s="14">
        <v>8467726</v>
      </c>
      <c r="I194" s="45" t="e">
        <f>--#REF!</f>
        <v>#REF!</v>
      </c>
      <c r="J194" s="45" t="e">
        <f>--#REF!</f>
        <v>#REF!</v>
      </c>
      <c r="K194" s="12" t="s">
        <v>67</v>
      </c>
    </row>
    <row r="195" spans="4:11">
      <c r="D195" s="13" t="s">
        <v>373</v>
      </c>
      <c r="E195" s="12" t="s">
        <v>375</v>
      </c>
      <c r="F195" s="12" t="s">
        <v>507</v>
      </c>
      <c r="G195" s="12" t="s">
        <v>362</v>
      </c>
      <c r="H195" s="14">
        <v>8469198</v>
      </c>
      <c r="I195" s="45" t="e">
        <f>--#REF!</f>
        <v>#REF!</v>
      </c>
      <c r="J195" s="45" t="e">
        <f>--#REF!</f>
        <v>#REF!</v>
      </c>
      <c r="K195" s="12" t="s">
        <v>59</v>
      </c>
    </row>
    <row r="196" spans="4:11">
      <c r="D196" s="13" t="s">
        <v>364</v>
      </c>
      <c r="E196" s="12" t="s">
        <v>375</v>
      </c>
      <c r="F196" s="12" t="s">
        <v>514</v>
      </c>
      <c r="G196" s="12" t="s">
        <v>362</v>
      </c>
      <c r="H196" s="14">
        <v>8466797</v>
      </c>
      <c r="I196" s="45" t="e">
        <f>--#REF!</f>
        <v>#REF!</v>
      </c>
      <c r="J196" s="45" t="e">
        <f>--#REF!</f>
        <v>#REF!</v>
      </c>
      <c r="K196" s="12" t="s">
        <v>59</v>
      </c>
    </row>
    <row r="197" spans="4:11">
      <c r="D197" s="13" t="s">
        <v>344</v>
      </c>
      <c r="E197" s="12" t="s">
        <v>375</v>
      </c>
      <c r="F197" s="12" t="s">
        <v>535</v>
      </c>
      <c r="G197" s="12" t="s">
        <v>338</v>
      </c>
      <c r="H197" s="14">
        <v>8463348</v>
      </c>
      <c r="I197" s="45" t="e">
        <f>--#REF!</f>
        <v>#REF!</v>
      </c>
      <c r="J197" s="45" t="e">
        <f>--#REF!</f>
        <v>#REF!</v>
      </c>
      <c r="K197" s="12" t="s">
        <v>59</v>
      </c>
    </row>
    <row r="198" spans="4:11">
      <c r="D198" s="13" t="s">
        <v>352</v>
      </c>
      <c r="E198" s="12" t="s">
        <v>375</v>
      </c>
      <c r="F198" s="12" t="s">
        <v>534</v>
      </c>
      <c r="G198" s="12" t="s">
        <v>338</v>
      </c>
      <c r="H198" s="14">
        <v>8463409</v>
      </c>
      <c r="I198" s="45" t="e">
        <f>--#REF!</f>
        <v>#REF!</v>
      </c>
      <c r="J198" s="45" t="e">
        <f>--#REF!</f>
        <v>#REF!</v>
      </c>
      <c r="K198" s="12" t="s">
        <v>59</v>
      </c>
    </row>
    <row r="199" spans="4:11">
      <c r="D199" s="13" t="s">
        <v>335</v>
      </c>
      <c r="E199" s="12" t="s">
        <v>375</v>
      </c>
      <c r="F199" s="12" t="s">
        <v>543</v>
      </c>
      <c r="G199" s="12" t="s">
        <v>333</v>
      </c>
      <c r="H199" s="14">
        <v>8461467</v>
      </c>
      <c r="I199" s="45" t="e">
        <f>--#REF!</f>
        <v>#REF!</v>
      </c>
      <c r="J199" s="45" t="e">
        <f>--#REF!</f>
        <v>#REF!</v>
      </c>
      <c r="K199" s="12" t="s">
        <v>59</v>
      </c>
    </row>
    <row r="200" spans="4:11">
      <c r="D200" s="13" t="s">
        <v>253</v>
      </c>
      <c r="E200" s="12" t="s">
        <v>376</v>
      </c>
      <c r="F200" s="12" t="s">
        <v>647</v>
      </c>
      <c r="G200" s="12" t="s">
        <v>248</v>
      </c>
      <c r="H200" s="14">
        <v>8443662</v>
      </c>
      <c r="I200" s="45" t="e">
        <f>--#REF!</f>
        <v>#REF!</v>
      </c>
      <c r="J200" s="45" t="e">
        <f>--#REF!</f>
        <v>#REF!</v>
      </c>
      <c r="K200" s="12" t="s">
        <v>67</v>
      </c>
    </row>
    <row r="201" spans="4:11">
      <c r="D201" s="13" t="s">
        <v>243</v>
      </c>
      <c r="E201" s="12" t="s">
        <v>376</v>
      </c>
      <c r="F201" s="12" t="s">
        <v>652</v>
      </c>
      <c r="G201" s="12" t="s">
        <v>235</v>
      </c>
      <c r="H201" s="14">
        <v>8441571</v>
      </c>
      <c r="I201" s="45" t="e">
        <f>--#REF!</f>
        <v>#REF!</v>
      </c>
      <c r="J201" s="45" t="e">
        <f>--#REF!</f>
        <v>#REF!</v>
      </c>
      <c r="K201" s="12" t="s">
        <v>59</v>
      </c>
    </row>
    <row r="202" spans="4:11">
      <c r="D202" s="13" t="s">
        <v>276</v>
      </c>
      <c r="E202" s="12" t="s">
        <v>376</v>
      </c>
      <c r="F202" s="12" t="s">
        <v>615</v>
      </c>
      <c r="G202" s="12" t="s">
        <v>269</v>
      </c>
      <c r="H202" s="14">
        <v>8447335</v>
      </c>
      <c r="I202" s="45" t="e">
        <f>--#REF!</f>
        <v>#REF!</v>
      </c>
      <c r="J202" s="45" t="e">
        <f>--#REF!</f>
        <v>#REF!</v>
      </c>
      <c r="K202" s="12" t="s">
        <v>59</v>
      </c>
    </row>
    <row r="203" spans="4:11">
      <c r="D203" s="13" t="s">
        <v>251</v>
      </c>
      <c r="E203" s="12" t="s">
        <v>376</v>
      </c>
      <c r="F203" s="12" t="s">
        <v>644</v>
      </c>
      <c r="G203" s="12" t="s">
        <v>248</v>
      </c>
      <c r="H203" s="14">
        <v>8443970</v>
      </c>
      <c r="I203" s="45" t="e">
        <f>--#REF!</f>
        <v>#REF!</v>
      </c>
      <c r="J203" s="45" t="e">
        <f>--#REF!</f>
        <v>#REF!</v>
      </c>
      <c r="K203" s="12" t="s">
        <v>67</v>
      </c>
    </row>
    <row r="204" spans="4:11">
      <c r="D204" s="13" t="s">
        <v>249</v>
      </c>
      <c r="E204" s="12" t="s">
        <v>376</v>
      </c>
      <c r="F204" s="12" t="s">
        <v>642</v>
      </c>
      <c r="G204" s="12" t="s">
        <v>248</v>
      </c>
      <c r="H204" s="14">
        <v>8444162</v>
      </c>
      <c r="I204" s="45" t="e">
        <f>--#REF!</f>
        <v>#REF!</v>
      </c>
      <c r="J204" s="45" t="e">
        <f>--#REF!</f>
        <v>#REF!</v>
      </c>
      <c r="K204" s="12" t="s">
        <v>67</v>
      </c>
    </row>
    <row r="205" spans="4:11">
      <c r="D205" s="13" t="s">
        <v>275</v>
      </c>
      <c r="E205" s="12" t="s">
        <v>376</v>
      </c>
      <c r="F205" s="12" t="s">
        <v>621</v>
      </c>
      <c r="G205" s="12" t="s">
        <v>269</v>
      </c>
      <c r="H205" s="14">
        <v>8447259</v>
      </c>
      <c r="I205" s="45" t="e">
        <f>--#REF!</f>
        <v>#REF!</v>
      </c>
      <c r="J205" s="45" t="e">
        <f>--#REF!</f>
        <v>#REF!</v>
      </c>
      <c r="K205" s="12" t="s">
        <v>67</v>
      </c>
    </row>
    <row r="206" spans="4:11">
      <c r="D206" s="13" t="s">
        <v>274</v>
      </c>
      <c r="E206" s="12" t="s">
        <v>376</v>
      </c>
      <c r="F206" s="12" t="s">
        <v>623</v>
      </c>
      <c r="G206" s="12" t="s">
        <v>269</v>
      </c>
      <c r="H206" s="14">
        <v>8447191</v>
      </c>
      <c r="I206" s="45" t="e">
        <f>--#REF!</f>
        <v>#REF!</v>
      </c>
      <c r="J206" s="45" t="e">
        <f>--#REF!</f>
        <v>#REF!</v>
      </c>
      <c r="K206" s="12" t="s">
        <v>67</v>
      </c>
    </row>
    <row r="207" spans="4:11">
      <c r="D207" s="13" t="s">
        <v>268</v>
      </c>
      <c r="E207" s="12" t="s">
        <v>376</v>
      </c>
      <c r="F207" s="12" t="s">
        <v>630</v>
      </c>
      <c r="G207" s="12" t="s">
        <v>264</v>
      </c>
      <c r="H207" s="14">
        <v>8446009</v>
      </c>
      <c r="I207" s="45" t="e">
        <f>--#REF!</f>
        <v>#REF!</v>
      </c>
      <c r="J207" s="45" t="e">
        <f>--#REF!</f>
        <v>#REF!</v>
      </c>
      <c r="K207" s="12" t="s">
        <v>67</v>
      </c>
    </row>
    <row r="208" spans="4:11">
      <c r="D208" s="13" t="s">
        <v>319</v>
      </c>
      <c r="E208" s="12" t="s">
        <v>376</v>
      </c>
      <c r="F208" s="12" t="s">
        <v>620</v>
      </c>
      <c r="G208" s="12" t="s">
        <v>314</v>
      </c>
      <c r="H208" s="14">
        <v>8447270</v>
      </c>
      <c r="I208" s="45" t="e">
        <f>--#REF!</f>
        <v>#REF!</v>
      </c>
      <c r="J208" s="45" t="e">
        <f>--#REF!</f>
        <v>#REF!</v>
      </c>
      <c r="K208" s="12" t="s">
        <v>67</v>
      </c>
    </row>
    <row r="209" spans="4:11">
      <c r="D209" s="13" t="s">
        <v>304</v>
      </c>
      <c r="E209" s="12" t="s">
        <v>376</v>
      </c>
      <c r="F209" s="12" t="s">
        <v>584</v>
      </c>
      <c r="G209" s="12" t="s">
        <v>299</v>
      </c>
      <c r="H209" s="14">
        <v>8448325</v>
      </c>
      <c r="I209" s="45" t="e">
        <f>--#REF!</f>
        <v>#REF!</v>
      </c>
      <c r="J209" s="45" t="e">
        <f>--#REF!</f>
        <v>#REF!</v>
      </c>
      <c r="K209" s="12" t="s">
        <v>59</v>
      </c>
    </row>
    <row r="210" spans="4:11">
      <c r="D210" s="13" t="s">
        <v>316</v>
      </c>
      <c r="E210" s="12" t="s">
        <v>376</v>
      </c>
      <c r="F210" s="12" t="s">
        <v>598</v>
      </c>
      <c r="G210" s="12" t="s">
        <v>314</v>
      </c>
      <c r="H210" s="14">
        <v>8447685</v>
      </c>
      <c r="I210" s="45" t="e">
        <f>--#REF!</f>
        <v>#REF!</v>
      </c>
      <c r="J210" s="45" t="e">
        <f>--#REF!</f>
        <v>#REF!</v>
      </c>
      <c r="K210" s="12" t="s">
        <v>59</v>
      </c>
    </row>
    <row r="211" spans="4:11">
      <c r="D211" s="13" t="s">
        <v>252</v>
      </c>
      <c r="E211" s="12" t="s">
        <v>376</v>
      </c>
      <c r="F211" s="12" t="s">
        <v>645</v>
      </c>
      <c r="G211" s="12" t="s">
        <v>248</v>
      </c>
      <c r="H211" s="14">
        <v>8443838</v>
      </c>
      <c r="I211" s="45" t="e">
        <f>--#REF!</f>
        <v>#REF!</v>
      </c>
      <c r="J211" s="45" t="e">
        <f>--#REF!</f>
        <v>#REF!</v>
      </c>
      <c r="K211" s="12" t="s">
        <v>59</v>
      </c>
    </row>
    <row r="212" spans="4:11">
      <c r="D212" s="13" t="s">
        <v>282</v>
      </c>
      <c r="E212" s="12" t="s">
        <v>376</v>
      </c>
      <c r="F212" s="12" t="s">
        <v>609</v>
      </c>
      <c r="G212" s="12" t="s">
        <v>280</v>
      </c>
      <c r="H212" s="14">
        <v>8447435</v>
      </c>
      <c r="I212" s="45" t="e">
        <f>--#REF!</f>
        <v>#REF!</v>
      </c>
      <c r="J212" s="45" t="e">
        <f>--#REF!</f>
        <v>#REF!</v>
      </c>
      <c r="K212" s="12" t="s">
        <v>67</v>
      </c>
    </row>
    <row r="213" spans="4:11">
      <c r="D213" s="13" t="s">
        <v>281</v>
      </c>
      <c r="E213" s="12" t="s">
        <v>376</v>
      </c>
      <c r="F213" s="12" t="s">
        <v>605</v>
      </c>
      <c r="G213" s="12" t="s">
        <v>280</v>
      </c>
      <c r="H213" s="14">
        <v>8447505</v>
      </c>
      <c r="I213" s="45" t="e">
        <f>--#REF!</f>
        <v>#REF!</v>
      </c>
      <c r="J213" s="45" t="e">
        <f>--#REF!</f>
        <v>#REF!</v>
      </c>
      <c r="K213" s="12" t="s">
        <v>67</v>
      </c>
    </row>
    <row r="214" spans="4:11">
      <c r="D214" s="13" t="s">
        <v>254</v>
      </c>
      <c r="E214" s="12" t="s">
        <v>376</v>
      </c>
      <c r="F214" s="12" t="s">
        <v>646</v>
      </c>
      <c r="G214" s="12" t="s">
        <v>248</v>
      </c>
      <c r="H214" s="14">
        <v>8443725</v>
      </c>
      <c r="I214" s="45" t="e">
        <f>--#REF!</f>
        <v>#REF!</v>
      </c>
      <c r="J214" s="45" t="e">
        <f>--#REF!</f>
        <v>#REF!</v>
      </c>
      <c r="K214" s="12" t="s">
        <v>67</v>
      </c>
    </row>
    <row r="215" spans="4:11">
      <c r="D215" s="13" t="s">
        <v>325</v>
      </c>
      <c r="E215" s="12" t="s">
        <v>376</v>
      </c>
      <c r="F215" s="12" t="s">
        <v>597</v>
      </c>
      <c r="G215" s="12" t="s">
        <v>314</v>
      </c>
      <c r="H215" s="14">
        <v>8447712</v>
      </c>
      <c r="I215" s="45" t="e">
        <f>--#REF!</f>
        <v>#REF!</v>
      </c>
      <c r="J215" s="45" t="e">
        <f>--#REF!</f>
        <v>#REF!</v>
      </c>
      <c r="K215" s="12" t="s">
        <v>67</v>
      </c>
    </row>
    <row r="216" spans="4:11">
      <c r="D216" s="13" t="s">
        <v>265</v>
      </c>
      <c r="E216" s="12" t="s">
        <v>376</v>
      </c>
      <c r="F216" s="12" t="s">
        <v>635</v>
      </c>
      <c r="G216" s="12" t="s">
        <v>264</v>
      </c>
      <c r="H216" s="14">
        <v>8444762</v>
      </c>
      <c r="I216" s="45" t="e">
        <f>--#REF!</f>
        <v>#REF!</v>
      </c>
      <c r="J216" s="45" t="e">
        <f>--#REF!</f>
        <v>#REF!</v>
      </c>
      <c r="K216" s="12" t="s">
        <v>59</v>
      </c>
    </row>
    <row r="217" spans="4:11">
      <c r="D217" s="13" t="s">
        <v>291</v>
      </c>
      <c r="E217" s="12" t="s">
        <v>376</v>
      </c>
      <c r="F217" s="12" t="s">
        <v>599</v>
      </c>
      <c r="G217" s="12" t="s">
        <v>285</v>
      </c>
      <c r="H217" s="14">
        <v>8447675</v>
      </c>
      <c r="I217" s="45" t="e">
        <f>--#REF!</f>
        <v>#REF!</v>
      </c>
      <c r="J217" s="45" t="e">
        <f>--#REF!</f>
        <v>#REF!</v>
      </c>
      <c r="K217" s="12" t="s">
        <v>59</v>
      </c>
    </row>
    <row r="218" spans="4:11">
      <c r="D218" s="13" t="s">
        <v>260</v>
      </c>
      <c r="E218" s="12" t="s">
        <v>376</v>
      </c>
      <c r="F218" s="12" t="s">
        <v>636</v>
      </c>
      <c r="G218" s="12" t="s">
        <v>257</v>
      </c>
      <c r="H218" s="14">
        <v>8444662</v>
      </c>
      <c r="I218" s="45" t="e">
        <f>--#REF!</f>
        <v>#REF!</v>
      </c>
      <c r="J218" s="45" t="e">
        <f>--#REF!</f>
        <v>#REF!</v>
      </c>
      <c r="K218" s="12" t="s">
        <v>59</v>
      </c>
    </row>
    <row r="219" spans="4:11">
      <c r="D219" s="13" t="s">
        <v>313</v>
      </c>
      <c r="E219" s="12" t="s">
        <v>376</v>
      </c>
      <c r="F219" s="12" t="s">
        <v>583</v>
      </c>
      <c r="G219" s="12" t="s">
        <v>308</v>
      </c>
      <c r="H219" s="14">
        <v>8448376</v>
      </c>
      <c r="I219" s="45" t="e">
        <f>--#REF!</f>
        <v>#REF!</v>
      </c>
      <c r="J219" s="45" t="e">
        <f>--#REF!</f>
        <v>#REF!</v>
      </c>
      <c r="K219" s="12" t="s">
        <v>59</v>
      </c>
    </row>
    <row r="220" spans="4:11">
      <c r="D220" s="13" t="s">
        <v>267</v>
      </c>
      <c r="E220" s="12" t="s">
        <v>376</v>
      </c>
      <c r="F220" s="12" t="s">
        <v>631</v>
      </c>
      <c r="G220" s="12" t="s">
        <v>264</v>
      </c>
      <c r="H220" s="14">
        <v>8445425</v>
      </c>
      <c r="I220" s="45" t="e">
        <f>--#REF!</f>
        <v>#REF!</v>
      </c>
      <c r="J220" s="45" t="e">
        <f>--#REF!</f>
        <v>#REF!</v>
      </c>
      <c r="K220" s="12" t="s">
        <v>59</v>
      </c>
    </row>
    <row r="221" spans="4:11">
      <c r="D221" s="13" t="s">
        <v>250</v>
      </c>
      <c r="E221" s="12" t="s">
        <v>376</v>
      </c>
      <c r="F221" s="12" t="s">
        <v>643</v>
      </c>
      <c r="G221" s="12" t="s">
        <v>248</v>
      </c>
      <c r="H221" s="14">
        <v>8444012</v>
      </c>
      <c r="I221" s="45" t="e">
        <f>--#REF!</f>
        <v>#REF!</v>
      </c>
      <c r="J221" s="45" t="e">
        <f>--#REF!</f>
        <v>#REF!</v>
      </c>
      <c r="K221" s="12" t="s">
        <v>59</v>
      </c>
    </row>
    <row r="222" spans="4:11">
      <c r="D222" s="13" t="s">
        <v>288</v>
      </c>
      <c r="E222" s="12" t="s">
        <v>376</v>
      </c>
      <c r="F222" s="12" t="s">
        <v>603</v>
      </c>
      <c r="G222" s="12" t="s">
        <v>285</v>
      </c>
      <c r="H222" s="14">
        <v>8447525</v>
      </c>
      <c r="I222" s="45" t="e">
        <f>--#REF!</f>
        <v>#REF!</v>
      </c>
      <c r="J222" s="45" t="e">
        <f>--#REF!</f>
        <v>#REF!</v>
      </c>
      <c r="K222" s="12" t="s">
        <v>59</v>
      </c>
    </row>
    <row r="223" spans="4:11">
      <c r="D223" s="13" t="s">
        <v>270</v>
      </c>
      <c r="E223" s="12" t="s">
        <v>376</v>
      </c>
      <c r="F223" s="12" t="s">
        <v>628</v>
      </c>
      <c r="G223" s="12" t="s">
        <v>269</v>
      </c>
      <c r="H223" s="14">
        <v>8446166</v>
      </c>
      <c r="I223" s="45" t="e">
        <f>--#REF!</f>
        <v>#REF!</v>
      </c>
      <c r="J223" s="45" t="e">
        <f>--#REF!</f>
        <v>#REF!</v>
      </c>
      <c r="K223" s="12" t="s">
        <v>67</v>
      </c>
    </row>
    <row r="224" spans="4:11">
      <c r="D224" s="13" t="s">
        <v>307</v>
      </c>
      <c r="E224" s="12" t="s">
        <v>376</v>
      </c>
      <c r="F224" s="12" t="s">
        <v>582</v>
      </c>
      <c r="G224" s="12" t="s">
        <v>299</v>
      </c>
      <c r="H224" s="14">
        <v>8448558</v>
      </c>
      <c r="I224" s="45" t="e">
        <f>--#REF!</f>
        <v>#REF!</v>
      </c>
      <c r="J224" s="45" t="e">
        <f>--#REF!</f>
        <v>#REF!</v>
      </c>
      <c r="K224" s="12" t="s">
        <v>67</v>
      </c>
    </row>
    <row r="225" spans="4:11">
      <c r="D225" s="13" t="s">
        <v>297</v>
      </c>
      <c r="E225" s="12" t="s">
        <v>376</v>
      </c>
      <c r="F225" s="12" t="s">
        <v>576</v>
      </c>
      <c r="G225" s="12" t="s">
        <v>294</v>
      </c>
      <c r="H225" s="14">
        <v>8449062</v>
      </c>
      <c r="I225" s="45" t="e">
        <f>--#REF!</f>
        <v>#REF!</v>
      </c>
      <c r="J225" s="45" t="e">
        <f>--#REF!</f>
        <v>#REF!</v>
      </c>
      <c r="K225" s="12" t="s">
        <v>59</v>
      </c>
    </row>
    <row r="226" spans="4:11">
      <c r="D226" s="13" t="s">
        <v>242</v>
      </c>
      <c r="E226" s="12" t="s">
        <v>376</v>
      </c>
      <c r="F226" s="12" t="s">
        <v>651</v>
      </c>
      <c r="G226" s="12" t="s">
        <v>235</v>
      </c>
      <c r="H226" s="14">
        <v>8441771</v>
      </c>
      <c r="I226" s="45" t="e">
        <f>--#REF!</f>
        <v>#REF!</v>
      </c>
      <c r="J226" s="45" t="e">
        <f>--#REF!</f>
        <v>#REF!</v>
      </c>
      <c r="K226" s="12" t="s">
        <v>67</v>
      </c>
    </row>
    <row r="227" spans="4:11">
      <c r="D227" s="13" t="s">
        <v>293</v>
      </c>
      <c r="E227" s="12" t="s">
        <v>376</v>
      </c>
      <c r="F227" s="12" t="s">
        <v>593</v>
      </c>
      <c r="G227" s="12" t="s">
        <v>285</v>
      </c>
      <c r="H227" s="14">
        <v>8447865</v>
      </c>
      <c r="I227" s="45" t="e">
        <f>--#REF!</f>
        <v>#REF!</v>
      </c>
      <c r="J227" s="45" t="e">
        <f>--#REF!</f>
        <v>#REF!</v>
      </c>
      <c r="K227" s="12" t="s">
        <v>59</v>
      </c>
    </row>
    <row r="228" spans="4:11">
      <c r="D228" s="13" t="s">
        <v>303</v>
      </c>
      <c r="E228" s="12" t="s">
        <v>376</v>
      </c>
      <c r="F228" s="12" t="s">
        <v>579</v>
      </c>
      <c r="G228" s="12" t="s">
        <v>299</v>
      </c>
      <c r="H228" s="14">
        <v>8448733</v>
      </c>
      <c r="I228" s="45" t="e">
        <f>--#REF!</f>
        <v>#REF!</v>
      </c>
      <c r="J228" s="45" t="e">
        <f>--#REF!</f>
        <v>#REF!</v>
      </c>
      <c r="K228" s="12" t="s">
        <v>59</v>
      </c>
    </row>
    <row r="229" spans="4:11">
      <c r="D229" s="13" t="s">
        <v>284</v>
      </c>
      <c r="E229" s="12" t="s">
        <v>376</v>
      </c>
      <c r="F229" s="12" t="s">
        <v>608</v>
      </c>
      <c r="G229" s="12" t="s">
        <v>280</v>
      </c>
      <c r="H229" s="14">
        <v>8447436</v>
      </c>
      <c r="I229" s="45" t="e">
        <f>--#REF!</f>
        <v>#REF!</v>
      </c>
      <c r="J229" s="45" t="e">
        <f>--#REF!</f>
        <v>#REF!</v>
      </c>
      <c r="K229" s="12" t="s">
        <v>59</v>
      </c>
    </row>
    <row r="230" spans="4:11">
      <c r="D230" s="13" t="s">
        <v>245</v>
      </c>
      <c r="E230" s="12" t="s">
        <v>376</v>
      </c>
      <c r="F230" s="12" t="s">
        <v>650</v>
      </c>
      <c r="G230" s="12" t="s">
        <v>235</v>
      </c>
      <c r="H230" s="14">
        <v>8441841</v>
      </c>
      <c r="I230" s="45" t="e">
        <f>--#REF!</f>
        <v>#REF!</v>
      </c>
      <c r="J230" s="45" t="e">
        <f>--#REF!</f>
        <v>#REF!</v>
      </c>
      <c r="K230" s="12" t="s">
        <v>59</v>
      </c>
    </row>
    <row r="231" spans="4:11">
      <c r="D231" s="13" t="s">
        <v>318</v>
      </c>
      <c r="E231" s="12" t="s">
        <v>376</v>
      </c>
      <c r="F231" s="12" t="s">
        <v>616</v>
      </c>
      <c r="G231" s="12" t="s">
        <v>314</v>
      </c>
      <c r="H231" s="14">
        <v>8447295</v>
      </c>
      <c r="I231" s="45" t="e">
        <f>--#REF!</f>
        <v>#REF!</v>
      </c>
      <c r="J231" s="45" t="e">
        <f>--#REF!</f>
        <v>#REF!</v>
      </c>
      <c r="K231" s="12" t="s">
        <v>67</v>
      </c>
    </row>
    <row r="232" spans="4:11">
      <c r="D232" s="13" t="s">
        <v>321</v>
      </c>
      <c r="E232" s="12" t="s">
        <v>376</v>
      </c>
      <c r="F232" s="12" t="s">
        <v>613</v>
      </c>
      <c r="G232" s="12" t="s">
        <v>314</v>
      </c>
      <c r="H232" s="14">
        <v>8447368</v>
      </c>
      <c r="I232" s="45" t="e">
        <f>--#REF!</f>
        <v>#REF!</v>
      </c>
      <c r="J232" s="45" t="e">
        <f>--#REF!</f>
        <v>#REF!</v>
      </c>
      <c r="K232" s="12" t="s">
        <v>67</v>
      </c>
    </row>
    <row r="233" spans="4:11">
      <c r="D233" s="13" t="s">
        <v>295</v>
      </c>
      <c r="E233" s="12" t="s">
        <v>376</v>
      </c>
      <c r="F233" s="12" t="s">
        <v>581</v>
      </c>
      <c r="G233" s="12" t="s">
        <v>294</v>
      </c>
      <c r="H233" s="14">
        <v>8448566</v>
      </c>
      <c r="I233" s="45" t="e">
        <f>--#REF!</f>
        <v>#REF!</v>
      </c>
      <c r="J233" s="45" t="e">
        <f>--#REF!</f>
        <v>#REF!</v>
      </c>
      <c r="K233" s="12" t="s">
        <v>59</v>
      </c>
    </row>
    <row r="234" spans="4:11">
      <c r="D234" s="13" t="s">
        <v>261</v>
      </c>
      <c r="E234" s="12" t="s">
        <v>376</v>
      </c>
      <c r="F234" s="12" t="s">
        <v>634</v>
      </c>
      <c r="G234" s="12" t="s">
        <v>257</v>
      </c>
      <c r="H234" s="14">
        <v>8444775</v>
      </c>
      <c r="I234" s="45" t="e">
        <f>--#REF!</f>
        <v>#REF!</v>
      </c>
      <c r="J234" s="45" t="e">
        <f>--#REF!</f>
        <v>#REF!</v>
      </c>
      <c r="K234" s="12" t="s">
        <v>59</v>
      </c>
    </row>
    <row r="235" spans="4:11">
      <c r="D235" s="13" t="s">
        <v>330</v>
      </c>
      <c r="E235" s="12" t="s">
        <v>376</v>
      </c>
      <c r="F235" s="12" t="s">
        <v>595</v>
      </c>
      <c r="G235" s="12" t="s">
        <v>328</v>
      </c>
      <c r="H235" s="14">
        <v>8447791</v>
      </c>
      <c r="I235" s="45" t="e">
        <f>--#REF!</f>
        <v>#REF!</v>
      </c>
      <c r="J235" s="45" t="e">
        <f>--#REF!</f>
        <v>#REF!</v>
      </c>
      <c r="K235" s="12" t="s">
        <v>59</v>
      </c>
    </row>
    <row r="236" spans="4:11">
      <c r="D236" s="13" t="s">
        <v>263</v>
      </c>
      <c r="E236" s="12" t="s">
        <v>376</v>
      </c>
      <c r="F236" s="12" t="s">
        <v>640</v>
      </c>
      <c r="G236" s="12" t="s">
        <v>257</v>
      </c>
      <c r="H236" s="14">
        <v>8444351</v>
      </c>
      <c r="I236" s="45" t="e">
        <f>--#REF!</f>
        <v>#REF!</v>
      </c>
      <c r="J236" s="45" t="e">
        <f>--#REF!</f>
        <v>#REF!</v>
      </c>
      <c r="K236" s="12" t="s">
        <v>59</v>
      </c>
    </row>
    <row r="237" spans="4:11">
      <c r="D237" s="13" t="s">
        <v>290</v>
      </c>
      <c r="E237" s="12" t="s">
        <v>376</v>
      </c>
      <c r="F237" s="12" t="s">
        <v>600</v>
      </c>
      <c r="G237" s="12" t="s">
        <v>285</v>
      </c>
      <c r="H237" s="14">
        <v>8447605</v>
      </c>
      <c r="I237" s="45" t="e">
        <f>--#REF!</f>
        <v>#REF!</v>
      </c>
      <c r="J237" s="45" t="e">
        <f>--#REF!</f>
        <v>#REF!</v>
      </c>
      <c r="K237" s="12" t="s">
        <v>67</v>
      </c>
    </row>
    <row r="238" spans="4:11">
      <c r="D238" s="13" t="s">
        <v>309</v>
      </c>
      <c r="E238" s="12" t="s">
        <v>376</v>
      </c>
      <c r="F238" s="12" t="s">
        <v>591</v>
      </c>
      <c r="G238" s="12" t="s">
        <v>308</v>
      </c>
      <c r="H238" s="14">
        <v>8447939</v>
      </c>
      <c r="I238" s="45" t="e">
        <f>--#REF!</f>
        <v>#REF!</v>
      </c>
      <c r="J238" s="45" t="e">
        <f>--#REF!</f>
        <v>#REF!</v>
      </c>
      <c r="K238" s="12" t="s">
        <v>59</v>
      </c>
    </row>
    <row r="239" spans="4:11">
      <c r="D239" s="13" t="s">
        <v>247</v>
      </c>
      <c r="E239" s="12" t="s">
        <v>376</v>
      </c>
      <c r="F239" s="12" t="s">
        <v>648</v>
      </c>
      <c r="G239" s="12" t="s">
        <v>235</v>
      </c>
      <c r="H239" s="14">
        <v>8443187</v>
      </c>
      <c r="I239" s="45" t="e">
        <f>--#REF!</f>
        <v>#REF!</v>
      </c>
      <c r="J239" s="45" t="e">
        <f>--#REF!</f>
        <v>#REF!</v>
      </c>
      <c r="K239" s="12" t="s">
        <v>67</v>
      </c>
    </row>
    <row r="240" spans="4:11">
      <c r="D240" s="13" t="s">
        <v>322</v>
      </c>
      <c r="E240" s="12" t="s">
        <v>376</v>
      </c>
      <c r="F240" s="12" t="s">
        <v>612</v>
      </c>
      <c r="G240" s="12" t="s">
        <v>314</v>
      </c>
      <c r="H240" s="14">
        <v>8447385</v>
      </c>
      <c r="I240" s="45" t="e">
        <f>--#REF!</f>
        <v>#REF!</v>
      </c>
      <c r="J240" s="45" t="e">
        <f>--#REF!</f>
        <v>#REF!</v>
      </c>
      <c r="K240" s="12" t="s">
        <v>59</v>
      </c>
    </row>
    <row r="241" spans="4:11">
      <c r="D241" s="13" t="s">
        <v>324</v>
      </c>
      <c r="E241" s="12" t="s">
        <v>376</v>
      </c>
      <c r="F241" s="12" t="s">
        <v>602</v>
      </c>
      <c r="G241" s="12" t="s">
        <v>314</v>
      </c>
      <c r="H241" s="14">
        <v>8447531</v>
      </c>
      <c r="I241" s="45" t="e">
        <f>--#REF!</f>
        <v>#REF!</v>
      </c>
      <c r="J241" s="45" t="e">
        <f>--#REF!</f>
        <v>#REF!</v>
      </c>
      <c r="K241" s="12" t="s">
        <v>59</v>
      </c>
    </row>
    <row r="242" spans="4:11">
      <c r="D242" s="13" t="s">
        <v>239</v>
      </c>
      <c r="E242" s="12" t="s">
        <v>376</v>
      </c>
      <c r="F242" s="12" t="s">
        <v>658</v>
      </c>
      <c r="G242" s="12" t="s">
        <v>235</v>
      </c>
      <c r="H242" s="14">
        <v>8440369</v>
      </c>
      <c r="I242" s="45" t="e">
        <f>--#REF!</f>
        <v>#REF!</v>
      </c>
      <c r="J242" s="45" t="e">
        <f>--#REF!</f>
        <v>#REF!</v>
      </c>
      <c r="K242" s="12" t="s">
        <v>67</v>
      </c>
    </row>
    <row r="243" spans="4:11">
      <c r="D243" s="13" t="s">
        <v>317</v>
      </c>
      <c r="E243" s="12" t="s">
        <v>376</v>
      </c>
      <c r="F243" s="12" t="s">
        <v>614</v>
      </c>
      <c r="G243" s="12" t="s">
        <v>314</v>
      </c>
      <c r="H243" s="14">
        <v>8447355</v>
      </c>
      <c r="I243" s="45" t="e">
        <f>--#REF!</f>
        <v>#REF!</v>
      </c>
      <c r="J243" s="45" t="e">
        <f>--#REF!</f>
        <v>#REF!</v>
      </c>
      <c r="K243" s="12" t="s">
        <v>59</v>
      </c>
    </row>
    <row r="244" spans="4:11">
      <c r="D244" s="13" t="s">
        <v>256</v>
      </c>
      <c r="E244" s="12" t="s">
        <v>376</v>
      </c>
      <c r="F244" s="12" t="s">
        <v>641</v>
      </c>
      <c r="G244" s="12" t="s">
        <v>248</v>
      </c>
      <c r="H244" s="14">
        <v>8444312</v>
      </c>
      <c r="I244" s="45" t="e">
        <f>--#REF!</f>
        <v>#REF!</v>
      </c>
      <c r="J244" s="45" t="e">
        <f>--#REF!</f>
        <v>#REF!</v>
      </c>
      <c r="K244" s="12" t="s">
        <v>59</v>
      </c>
    </row>
    <row r="245" spans="4:11">
      <c r="D245" s="13" t="s">
        <v>298</v>
      </c>
      <c r="E245" s="12" t="s">
        <v>376</v>
      </c>
      <c r="F245" s="12" t="s">
        <v>578</v>
      </c>
      <c r="G245" s="12" t="s">
        <v>294</v>
      </c>
      <c r="H245" s="14">
        <v>8448817</v>
      </c>
      <c r="I245" s="45" t="e">
        <f>--#REF!</f>
        <v>#REF!</v>
      </c>
      <c r="J245" s="45" t="e">
        <f>--#REF!</f>
        <v>#REF!</v>
      </c>
      <c r="K245" s="12" t="s">
        <v>59</v>
      </c>
    </row>
    <row r="246" spans="4:11">
      <c r="D246" s="13" t="s">
        <v>262</v>
      </c>
      <c r="E246" s="12" t="s">
        <v>376</v>
      </c>
      <c r="F246" s="12" t="s">
        <v>637</v>
      </c>
      <c r="G246" s="12" t="s">
        <v>257</v>
      </c>
      <c r="H246" s="14">
        <v>8444601</v>
      </c>
      <c r="I246" s="45" t="e">
        <f>--#REF!</f>
        <v>#REF!</v>
      </c>
      <c r="J246" s="45" t="e">
        <f>--#REF!</f>
        <v>#REF!</v>
      </c>
      <c r="K246" s="12" t="s">
        <v>59</v>
      </c>
    </row>
    <row r="247" spans="4:11">
      <c r="D247" s="13" t="s">
        <v>296</v>
      </c>
      <c r="E247" s="12" t="s">
        <v>376</v>
      </c>
      <c r="F247" s="12" t="s">
        <v>575</v>
      </c>
      <c r="G247" s="12" t="s">
        <v>294</v>
      </c>
      <c r="H247" s="14">
        <v>8449130</v>
      </c>
      <c r="I247" s="45" t="e">
        <f>--#REF!</f>
        <v>#REF!</v>
      </c>
      <c r="J247" s="45" t="e">
        <f>--#REF!</f>
        <v>#REF!</v>
      </c>
      <c r="K247" s="12" t="s">
        <v>67</v>
      </c>
    </row>
    <row r="248" spans="4:11">
      <c r="D248" s="13" t="s">
        <v>255</v>
      </c>
      <c r="E248" s="12" t="s">
        <v>376</v>
      </c>
      <c r="F248" s="12" t="s">
        <v>639</v>
      </c>
      <c r="G248" s="12" t="s">
        <v>248</v>
      </c>
      <c r="H248" s="14">
        <v>8444488</v>
      </c>
      <c r="I248" s="45" t="e">
        <f>--#REF!</f>
        <v>#REF!</v>
      </c>
      <c r="J248" s="45" t="e">
        <f>--#REF!</f>
        <v>#REF!</v>
      </c>
      <c r="K248" s="12" t="s">
        <v>59</v>
      </c>
    </row>
    <row r="249" spans="4:11">
      <c r="D249" s="13" t="s">
        <v>326</v>
      </c>
      <c r="E249" s="12" t="s">
        <v>376</v>
      </c>
      <c r="F249" s="12" t="s">
        <v>601</v>
      </c>
      <c r="G249" s="12" t="s">
        <v>314</v>
      </c>
      <c r="H249" s="14">
        <v>8447584</v>
      </c>
      <c r="I249" s="45" t="e">
        <f>--#REF!</f>
        <v>#REF!</v>
      </c>
      <c r="J249" s="45" t="e">
        <f>--#REF!</f>
        <v>#REF!</v>
      </c>
      <c r="K249" s="12" t="s">
        <v>59</v>
      </c>
    </row>
    <row r="250" spans="4:11">
      <c r="D250" s="13" t="s">
        <v>237</v>
      </c>
      <c r="E250" s="12" t="s">
        <v>376</v>
      </c>
      <c r="F250" s="12" t="s">
        <v>656</v>
      </c>
      <c r="G250" s="12" t="s">
        <v>235</v>
      </c>
      <c r="H250" s="14">
        <v>8440466</v>
      </c>
      <c r="I250" s="45" t="e">
        <f>--#REF!</f>
        <v>#REF!</v>
      </c>
      <c r="J250" s="45" t="e">
        <f>--#REF!</f>
        <v>#REF!</v>
      </c>
      <c r="K250" s="12" t="s">
        <v>67</v>
      </c>
    </row>
    <row r="251" spans="4:11">
      <c r="D251" s="13" t="s">
        <v>302</v>
      </c>
      <c r="E251" s="12" t="s">
        <v>376</v>
      </c>
      <c r="F251" s="12" t="s">
        <v>574</v>
      </c>
      <c r="G251" s="12" t="s">
        <v>299</v>
      </c>
      <c r="H251" s="14">
        <v>8449287</v>
      </c>
      <c r="I251" s="45" t="e">
        <f>--#REF!</f>
        <v>#REF!</v>
      </c>
      <c r="J251" s="45" t="e">
        <f>--#REF!</f>
        <v>#REF!</v>
      </c>
      <c r="K251" s="12" t="s">
        <v>59</v>
      </c>
    </row>
    <row r="252" spans="4:11">
      <c r="D252" s="13" t="s">
        <v>258</v>
      </c>
      <c r="E252" s="12" t="s">
        <v>376</v>
      </c>
      <c r="F252" s="12" t="s">
        <v>638</v>
      </c>
      <c r="G252" s="12" t="s">
        <v>257</v>
      </c>
      <c r="H252" s="14">
        <v>8444525</v>
      </c>
      <c r="I252" s="45" t="e">
        <f>--#REF!</f>
        <v>#REF!</v>
      </c>
      <c r="J252" s="45" t="e">
        <f>--#REF!</f>
        <v>#REF!</v>
      </c>
      <c r="K252" s="12" t="s">
        <v>67</v>
      </c>
    </row>
    <row r="253" spans="4:11">
      <c r="D253" s="13" t="s">
        <v>306</v>
      </c>
      <c r="E253" s="12" t="s">
        <v>376</v>
      </c>
      <c r="F253" s="12" t="s">
        <v>587</v>
      </c>
      <c r="G253" s="12" t="s">
        <v>299</v>
      </c>
      <c r="H253" s="14">
        <v>8448208</v>
      </c>
      <c r="I253" s="45" t="e">
        <f>--#REF!</f>
        <v>#REF!</v>
      </c>
      <c r="J253" s="45" t="e">
        <f>--#REF!</f>
        <v>#REF!</v>
      </c>
      <c r="K253" s="12" t="s">
        <v>59</v>
      </c>
    </row>
    <row r="254" spans="4:11">
      <c r="D254" s="13" t="s">
        <v>320</v>
      </c>
      <c r="E254" s="12" t="s">
        <v>376</v>
      </c>
      <c r="F254" s="12" t="s">
        <v>619</v>
      </c>
      <c r="G254" s="12" t="s">
        <v>314</v>
      </c>
      <c r="H254" s="14">
        <v>8447277</v>
      </c>
      <c r="I254" s="45" t="e">
        <f>--#REF!</f>
        <v>#REF!</v>
      </c>
      <c r="J254" s="45" t="e">
        <f>--#REF!</f>
        <v>#REF!</v>
      </c>
      <c r="K254" s="12" t="s">
        <v>59</v>
      </c>
    </row>
    <row r="255" spans="4:11">
      <c r="D255" s="13" t="s">
        <v>315</v>
      </c>
      <c r="E255" s="12" t="s">
        <v>376</v>
      </c>
      <c r="F255" s="12" t="s">
        <v>586</v>
      </c>
      <c r="G255" s="12" t="s">
        <v>314</v>
      </c>
      <c r="H255" s="14">
        <v>8448248</v>
      </c>
      <c r="I255" s="45" t="e">
        <f>--#REF!</f>
        <v>#REF!</v>
      </c>
      <c r="J255" s="45" t="e">
        <f>--#REF!</f>
        <v>#REF!</v>
      </c>
      <c r="K255" s="12" t="s">
        <v>67</v>
      </c>
    </row>
    <row r="256" spans="4:11">
      <c r="D256" s="13" t="s">
        <v>323</v>
      </c>
      <c r="E256" s="12" t="s">
        <v>376</v>
      </c>
      <c r="F256" s="12" t="s">
        <v>610</v>
      </c>
      <c r="G256" s="12" t="s">
        <v>314</v>
      </c>
      <c r="H256" s="14">
        <v>8447416</v>
      </c>
      <c r="I256" s="45" t="e">
        <f>--#REF!</f>
        <v>#REF!</v>
      </c>
      <c r="J256" s="45" t="e">
        <f>--#REF!</f>
        <v>#REF!</v>
      </c>
      <c r="K256" s="12" t="s">
        <v>67</v>
      </c>
    </row>
    <row r="257" spans="4:11">
      <c r="D257" s="13" t="s">
        <v>283</v>
      </c>
      <c r="E257" s="12" t="s">
        <v>376</v>
      </c>
      <c r="F257" s="12" t="s">
        <v>617</v>
      </c>
      <c r="G257" s="12" t="s">
        <v>280</v>
      </c>
      <c r="H257" s="14">
        <v>8447291</v>
      </c>
      <c r="I257" s="45" t="e">
        <f>--#REF!</f>
        <v>#REF!</v>
      </c>
      <c r="J257" s="45" t="e">
        <f>--#REF!</f>
        <v>#REF!</v>
      </c>
      <c r="K257" s="12" t="s">
        <v>59</v>
      </c>
    </row>
    <row r="258" spans="4:11">
      <c r="D258" s="13" t="s">
        <v>241</v>
      </c>
      <c r="E258" s="12" t="s">
        <v>376</v>
      </c>
      <c r="F258" s="12" t="s">
        <v>654</v>
      </c>
      <c r="G258" s="12" t="s">
        <v>235</v>
      </c>
      <c r="H258" s="14">
        <v>8441241</v>
      </c>
      <c r="I258" s="45" t="e">
        <f>--#REF!</f>
        <v>#REF!</v>
      </c>
      <c r="J258" s="45" t="e">
        <f>--#REF!</f>
        <v>#REF!</v>
      </c>
      <c r="K258" s="12" t="s">
        <v>67</v>
      </c>
    </row>
    <row r="259" spans="4:11">
      <c r="D259" s="13" t="s">
        <v>236</v>
      </c>
      <c r="E259" s="12" t="s">
        <v>376</v>
      </c>
      <c r="F259" s="12" t="s">
        <v>657</v>
      </c>
      <c r="G259" s="12" t="s">
        <v>235</v>
      </c>
      <c r="H259" s="14">
        <v>8440452</v>
      </c>
      <c r="I259" s="45" t="e">
        <f>--#REF!</f>
        <v>#REF!</v>
      </c>
      <c r="J259" s="45" t="e">
        <f>--#REF!</f>
        <v>#REF!</v>
      </c>
      <c r="K259" s="12" t="s">
        <v>67</v>
      </c>
    </row>
    <row r="260" spans="4:11">
      <c r="D260" s="13" t="s">
        <v>271</v>
      </c>
      <c r="E260" s="12" t="s">
        <v>376</v>
      </c>
      <c r="F260" s="12" t="s">
        <v>627</v>
      </c>
      <c r="G260" s="12" t="s">
        <v>269</v>
      </c>
      <c r="H260" s="14">
        <v>8446493</v>
      </c>
      <c r="I260" s="45" t="e">
        <f>--#REF!</f>
        <v>#REF!</v>
      </c>
      <c r="J260" s="45" t="e">
        <f>--#REF!</f>
        <v>#REF!</v>
      </c>
      <c r="K260" s="12" t="s">
        <v>67</v>
      </c>
    </row>
    <row r="261" spans="4:11">
      <c r="D261" s="13" t="s">
        <v>292</v>
      </c>
      <c r="E261" s="12" t="s">
        <v>376</v>
      </c>
      <c r="F261" s="12" t="s">
        <v>596</v>
      </c>
      <c r="G261" s="12" t="s">
        <v>285</v>
      </c>
      <c r="H261" s="14">
        <v>8447742</v>
      </c>
      <c r="I261" s="45" t="e">
        <f>--#REF!</f>
        <v>#REF!</v>
      </c>
      <c r="J261" s="45" t="e">
        <f>--#REF!</f>
        <v>#REF!</v>
      </c>
      <c r="K261" s="12" t="s">
        <v>59</v>
      </c>
    </row>
    <row r="262" spans="4:11">
      <c r="D262" s="13" t="s">
        <v>279</v>
      </c>
      <c r="E262" s="12" t="s">
        <v>376</v>
      </c>
      <c r="F262" s="12" t="s">
        <v>629</v>
      </c>
      <c r="G262" s="12" t="s">
        <v>269</v>
      </c>
      <c r="H262" s="14">
        <v>8446121</v>
      </c>
      <c r="I262" s="45" t="e">
        <f>--#REF!</f>
        <v>#REF!</v>
      </c>
      <c r="J262" s="45" t="e">
        <f>--#REF!</f>
        <v>#REF!</v>
      </c>
      <c r="K262" s="12" t="s">
        <v>67</v>
      </c>
    </row>
    <row r="263" spans="4:11">
      <c r="D263" s="13" t="s">
        <v>312</v>
      </c>
      <c r="E263" s="12" t="s">
        <v>376</v>
      </c>
      <c r="F263" s="12" t="s">
        <v>585</v>
      </c>
      <c r="G263" s="12" t="s">
        <v>308</v>
      </c>
      <c r="H263" s="14">
        <v>8448251</v>
      </c>
      <c r="I263" s="45" t="e">
        <f>--#REF!</f>
        <v>#REF!</v>
      </c>
      <c r="J263" s="45" t="e">
        <f>--#REF!</f>
        <v>#REF!</v>
      </c>
      <c r="K263" s="12" t="s">
        <v>59</v>
      </c>
    </row>
    <row r="264" spans="4:11">
      <c r="D264" s="13" t="s">
        <v>240</v>
      </c>
      <c r="E264" s="12" t="s">
        <v>376</v>
      </c>
      <c r="F264" s="12" t="s">
        <v>655</v>
      </c>
      <c r="G264" s="12" t="s">
        <v>235</v>
      </c>
      <c r="H264" s="14">
        <v>8440889</v>
      </c>
      <c r="I264" s="45" t="e">
        <f>--#REF!</f>
        <v>#REF!</v>
      </c>
      <c r="J264" s="45" t="e">
        <f>--#REF!</f>
        <v>#REF!</v>
      </c>
      <c r="K264" s="12" t="s">
        <v>67</v>
      </c>
    </row>
    <row r="265" spans="4:11">
      <c r="D265" s="13" t="s">
        <v>244</v>
      </c>
      <c r="E265" s="12" t="s">
        <v>376</v>
      </c>
      <c r="F265" s="12" t="s">
        <v>653</v>
      </c>
      <c r="G265" s="12" t="s">
        <v>235</v>
      </c>
      <c r="H265" s="14">
        <v>8441551</v>
      </c>
      <c r="I265" s="45" t="e">
        <f>--#REF!</f>
        <v>#REF!</v>
      </c>
      <c r="J265" s="45" t="e">
        <f>--#REF!</f>
        <v>#REF!</v>
      </c>
      <c r="K265" s="12" t="s">
        <v>67</v>
      </c>
    </row>
    <row r="266" spans="4:11">
      <c r="D266" s="13" t="s">
        <v>327</v>
      </c>
      <c r="E266" s="12" t="s">
        <v>376</v>
      </c>
      <c r="F266" s="12" t="s">
        <v>594</v>
      </c>
      <c r="G266" s="12" t="s">
        <v>314</v>
      </c>
      <c r="H266" s="14">
        <v>8447842</v>
      </c>
      <c r="I266" s="45" t="e">
        <f>--#REF!</f>
        <v>#REF!</v>
      </c>
      <c r="J266" s="45" t="e">
        <f>--#REF!</f>
        <v>#REF!</v>
      </c>
      <c r="K266" s="12" t="s">
        <v>67</v>
      </c>
    </row>
    <row r="267" spans="4:11">
      <c r="D267" s="13" t="s">
        <v>273</v>
      </c>
      <c r="E267" s="12" t="s">
        <v>376</v>
      </c>
      <c r="F267" s="12" t="s">
        <v>625</v>
      </c>
      <c r="G267" s="12" t="s">
        <v>269</v>
      </c>
      <c r="H267" s="14">
        <v>8447173</v>
      </c>
      <c r="I267" s="45" t="e">
        <f>--#REF!</f>
        <v>#REF!</v>
      </c>
      <c r="J267" s="45" t="e">
        <f>--#REF!</f>
        <v>#REF!</v>
      </c>
      <c r="K267" s="12" t="s">
        <v>67</v>
      </c>
    </row>
    <row r="268" spans="4:11">
      <c r="D268" s="13" t="s">
        <v>246</v>
      </c>
      <c r="E268" s="12" t="s">
        <v>376</v>
      </c>
      <c r="F268" s="12" t="s">
        <v>649</v>
      </c>
      <c r="G268" s="12" t="s">
        <v>235</v>
      </c>
      <c r="H268" s="14">
        <v>8442645</v>
      </c>
      <c r="I268" s="45" t="e">
        <f>--#REF!</f>
        <v>#REF!</v>
      </c>
      <c r="J268" s="45" t="e">
        <f>--#REF!</f>
        <v>#REF!</v>
      </c>
      <c r="K268" s="12" t="s">
        <v>67</v>
      </c>
    </row>
    <row r="269" spans="4:11">
      <c r="D269" s="13" t="s">
        <v>238</v>
      </c>
      <c r="E269" s="12" t="s">
        <v>376</v>
      </c>
      <c r="F269" s="12" t="s">
        <v>659</v>
      </c>
      <c r="G269" s="12" t="s">
        <v>235</v>
      </c>
      <c r="H269" s="14">
        <v>8440273</v>
      </c>
      <c r="I269" s="45" t="e">
        <f>--#REF!</f>
        <v>#REF!</v>
      </c>
      <c r="J269" s="45" t="e">
        <f>--#REF!</f>
        <v>#REF!</v>
      </c>
      <c r="K269" s="12" t="s">
        <v>67</v>
      </c>
    </row>
    <row r="270" spans="4:11">
      <c r="D270" s="13" t="s">
        <v>272</v>
      </c>
      <c r="E270" s="12" t="s">
        <v>376</v>
      </c>
      <c r="F270" s="12" t="s">
        <v>624</v>
      </c>
      <c r="G270" s="12" t="s">
        <v>269</v>
      </c>
      <c r="H270" s="14">
        <v>8447180</v>
      </c>
      <c r="I270" s="45" t="e">
        <f>--#REF!</f>
        <v>#REF!</v>
      </c>
      <c r="J270" s="45" t="e">
        <f>--#REF!</f>
        <v>#REF!</v>
      </c>
      <c r="K270" s="12" t="s">
        <v>59</v>
      </c>
    </row>
    <row r="271" spans="4:11">
      <c r="D271" s="13" t="s">
        <v>286</v>
      </c>
      <c r="E271" s="12" t="s">
        <v>376</v>
      </c>
      <c r="F271" s="12" t="s">
        <v>607</v>
      </c>
      <c r="G271" s="12" t="s">
        <v>285</v>
      </c>
      <c r="H271" s="14">
        <v>8447495</v>
      </c>
      <c r="I271" s="45" t="e">
        <f>--#REF!</f>
        <v>#REF!</v>
      </c>
      <c r="J271" s="45" t="e">
        <f>--#REF!</f>
        <v>#REF!</v>
      </c>
      <c r="K271" s="12" t="s">
        <v>67</v>
      </c>
    </row>
    <row r="272" spans="4:11">
      <c r="D272" s="13" t="s">
        <v>266</v>
      </c>
      <c r="E272" s="12" t="s">
        <v>376</v>
      </c>
      <c r="F272" s="12" t="s">
        <v>632</v>
      </c>
      <c r="G272" s="12" t="s">
        <v>264</v>
      </c>
      <c r="H272" s="14">
        <v>8445138</v>
      </c>
      <c r="I272" s="45" t="e">
        <f>--#REF!</f>
        <v>#REF!</v>
      </c>
      <c r="J272" s="45" t="e">
        <f>--#REF!</f>
        <v>#REF!</v>
      </c>
      <c r="K272" s="12" t="s">
        <v>67</v>
      </c>
    </row>
    <row r="273" spans="4:11">
      <c r="D273" s="13" t="s">
        <v>277</v>
      </c>
      <c r="E273" s="12" t="s">
        <v>376</v>
      </c>
      <c r="F273" s="12" t="s">
        <v>622</v>
      </c>
      <c r="G273" s="12" t="s">
        <v>269</v>
      </c>
      <c r="H273" s="14">
        <v>8447241</v>
      </c>
      <c r="I273" s="45" t="e">
        <f>--#REF!</f>
        <v>#REF!</v>
      </c>
      <c r="J273" s="45" t="e">
        <f>--#REF!</f>
        <v>#REF!</v>
      </c>
      <c r="K273" s="12" t="s">
        <v>67</v>
      </c>
    </row>
    <row r="274" spans="4:11">
      <c r="D274" s="13" t="s">
        <v>289</v>
      </c>
      <c r="E274" s="12" t="s">
        <v>376</v>
      </c>
      <c r="F274" s="12" t="s">
        <v>606</v>
      </c>
      <c r="G274" s="12" t="s">
        <v>285</v>
      </c>
      <c r="H274" s="14">
        <v>8447504</v>
      </c>
      <c r="I274" s="45" t="e">
        <f>--#REF!</f>
        <v>#REF!</v>
      </c>
      <c r="J274" s="45" t="e">
        <f>--#REF!</f>
        <v>#REF!</v>
      </c>
      <c r="K274" s="12" t="s">
        <v>59</v>
      </c>
    </row>
    <row r="275" spans="4:11">
      <c r="D275" s="13" t="s">
        <v>301</v>
      </c>
      <c r="E275" s="12" t="s">
        <v>376</v>
      </c>
      <c r="F275" s="12" t="s">
        <v>577</v>
      </c>
      <c r="G275" s="12" t="s">
        <v>299</v>
      </c>
      <c r="H275" s="14">
        <v>8448942</v>
      </c>
      <c r="I275" s="45" t="e">
        <f>--#REF!</f>
        <v>#REF!</v>
      </c>
      <c r="J275" s="45" t="e">
        <f>--#REF!</f>
        <v>#REF!</v>
      </c>
      <c r="K275" s="12" t="s">
        <v>59</v>
      </c>
    </row>
    <row r="276" spans="4:11">
      <c r="D276" s="13" t="s">
        <v>311</v>
      </c>
      <c r="E276" s="12" t="s">
        <v>376</v>
      </c>
      <c r="F276" s="12" t="s">
        <v>590</v>
      </c>
      <c r="G276" s="12" t="s">
        <v>308</v>
      </c>
      <c r="H276" s="14">
        <v>8447941</v>
      </c>
      <c r="I276" s="45" t="e">
        <f>--#REF!</f>
        <v>#REF!</v>
      </c>
      <c r="J276" s="45" t="e">
        <f>--#REF!</f>
        <v>#REF!</v>
      </c>
      <c r="K276" s="12" t="s">
        <v>59</v>
      </c>
    </row>
    <row r="277" spans="4:11">
      <c r="D277" s="13" t="s">
        <v>305</v>
      </c>
      <c r="E277" s="12" t="s">
        <v>376</v>
      </c>
      <c r="F277" s="12" t="s">
        <v>588</v>
      </c>
      <c r="G277" s="12" t="s">
        <v>299</v>
      </c>
      <c r="H277" s="14">
        <v>8448157</v>
      </c>
      <c r="I277" s="45" t="e">
        <f>--#REF!</f>
        <v>#REF!</v>
      </c>
      <c r="J277" s="45" t="e">
        <f>--#REF!</f>
        <v>#REF!</v>
      </c>
      <c r="K277" s="12" t="s">
        <v>67</v>
      </c>
    </row>
    <row r="278" spans="4:11">
      <c r="D278" s="13" t="s">
        <v>300</v>
      </c>
      <c r="E278" s="12" t="s">
        <v>376</v>
      </c>
      <c r="F278" s="12" t="s">
        <v>580</v>
      </c>
      <c r="G278" s="12" t="s">
        <v>299</v>
      </c>
      <c r="H278" s="14">
        <v>8448683</v>
      </c>
      <c r="I278" s="45" t="e">
        <f>--#REF!</f>
        <v>#REF!</v>
      </c>
      <c r="J278" s="45" t="e">
        <f>--#REF!</f>
        <v>#REF!</v>
      </c>
      <c r="K278" s="12" t="s">
        <v>59</v>
      </c>
    </row>
    <row r="279" spans="4:11">
      <c r="D279" s="13" t="s">
        <v>278</v>
      </c>
      <c r="E279" s="12" t="s">
        <v>376</v>
      </c>
      <c r="F279" s="12" t="s">
        <v>626</v>
      </c>
      <c r="G279" s="12" t="s">
        <v>269</v>
      </c>
      <c r="H279" s="14">
        <v>8446613</v>
      </c>
      <c r="I279" s="45" t="e">
        <f>--#REF!</f>
        <v>#REF!</v>
      </c>
      <c r="J279" s="45" t="e">
        <f>--#REF!</f>
        <v>#REF!</v>
      </c>
      <c r="K279" s="12" t="s">
        <v>59</v>
      </c>
    </row>
    <row r="280" spans="4:11">
      <c r="D280" s="13" t="s">
        <v>329</v>
      </c>
      <c r="E280" s="12" t="s">
        <v>376</v>
      </c>
      <c r="F280" s="12" t="s">
        <v>589</v>
      </c>
      <c r="G280" s="12" t="s">
        <v>328</v>
      </c>
      <c r="H280" s="14">
        <v>8447975</v>
      </c>
      <c r="I280" s="45" t="e">
        <f>--#REF!</f>
        <v>#REF!</v>
      </c>
      <c r="J280" s="45" t="e">
        <f>--#REF!</f>
        <v>#REF!</v>
      </c>
      <c r="K280" s="12" t="s">
        <v>59</v>
      </c>
    </row>
    <row r="281" spans="4:11">
      <c r="D281" s="13" t="s">
        <v>259</v>
      </c>
      <c r="E281" s="12" t="s">
        <v>376</v>
      </c>
      <c r="F281" s="12" t="s">
        <v>633</v>
      </c>
      <c r="G281" s="12" t="s">
        <v>257</v>
      </c>
      <c r="H281" s="14">
        <v>8444788</v>
      </c>
      <c r="I281" s="45" t="e">
        <f>--#REF!</f>
        <v>#REF!</v>
      </c>
      <c r="J281" s="45" t="e">
        <f>--#REF!</f>
        <v>#REF!</v>
      </c>
      <c r="K281" s="12" t="s">
        <v>67</v>
      </c>
    </row>
    <row r="282" spans="4:11">
      <c r="D282" s="13" t="s">
        <v>310</v>
      </c>
      <c r="E282" s="12" t="s">
        <v>376</v>
      </c>
      <c r="F282" s="12" t="s">
        <v>592</v>
      </c>
      <c r="G282" s="12" t="s">
        <v>308</v>
      </c>
      <c r="H282" s="14">
        <v>8447930</v>
      </c>
      <c r="I282" s="45" t="e">
        <f>--#REF!</f>
        <v>#REF!</v>
      </c>
      <c r="J282" s="45" t="e">
        <f>--#REF!</f>
        <v>#REF!</v>
      </c>
      <c r="K282" s="12" t="s">
        <v>67</v>
      </c>
    </row>
    <row r="283" spans="4:11">
      <c r="D283" s="13" t="s">
        <v>287</v>
      </c>
      <c r="E283" s="12" t="s">
        <v>376</v>
      </c>
      <c r="F283" s="12" t="s">
        <v>604</v>
      </c>
      <c r="G283" s="12" t="s">
        <v>285</v>
      </c>
      <c r="H283" s="14">
        <v>8447506</v>
      </c>
      <c r="I283" s="45" t="e">
        <f>--#REF!</f>
        <v>#REF!</v>
      </c>
      <c r="J283" s="45" t="e">
        <f>--#REF!</f>
        <v>#REF!</v>
      </c>
      <c r="K283" s="12" t="s">
        <v>59</v>
      </c>
    </row>
    <row r="284" spans="4:11">
      <c r="D284" s="13" t="s">
        <v>193</v>
      </c>
      <c r="E284" s="12" t="s">
        <v>378</v>
      </c>
      <c r="F284" s="12" t="s">
        <v>417</v>
      </c>
      <c r="G284" s="12" t="s">
        <v>176</v>
      </c>
      <c r="H284" s="14">
        <v>8518995</v>
      </c>
      <c r="I284" s="45" t="e">
        <f>--#REF!</f>
        <v>#REF!</v>
      </c>
      <c r="J284" s="45" t="e">
        <f>--#REF!</f>
        <v>#REF!</v>
      </c>
      <c r="K284" s="12" t="s">
        <v>67</v>
      </c>
    </row>
    <row r="285" spans="4:11">
      <c r="D285" s="13" t="s">
        <v>181</v>
      </c>
      <c r="E285" s="12" t="s">
        <v>378</v>
      </c>
      <c r="F285" s="12" t="s">
        <v>409</v>
      </c>
      <c r="G285" s="12" t="s">
        <v>176</v>
      </c>
      <c r="H285" s="14">
        <v>8530095</v>
      </c>
      <c r="I285" s="45" t="e">
        <f>--#REF!</f>
        <v>#REF!</v>
      </c>
      <c r="J285" s="45" t="e">
        <f>--#REF!</f>
        <v>#REF!</v>
      </c>
      <c r="K285" s="12" t="s">
        <v>59</v>
      </c>
    </row>
    <row r="286" spans="4:11">
      <c r="D286" s="13" t="s">
        <v>145</v>
      </c>
      <c r="E286" s="12" t="s">
        <v>378</v>
      </c>
      <c r="F286" s="12" t="s">
        <v>464</v>
      </c>
      <c r="G286" s="12" t="s">
        <v>134</v>
      </c>
      <c r="H286" s="14">
        <v>8515864</v>
      </c>
      <c r="I286" s="45" t="e">
        <f>--#REF!</f>
        <v>#REF!</v>
      </c>
      <c r="J286" s="45" t="e">
        <f>--#REF!</f>
        <v>#REF!</v>
      </c>
      <c r="K286" s="12" t="s">
        <v>59</v>
      </c>
    </row>
    <row r="287" spans="4:11">
      <c r="D287" s="13" t="s">
        <v>207</v>
      </c>
      <c r="E287" s="12" t="s">
        <v>378</v>
      </c>
      <c r="F287" s="12" t="s">
        <v>398</v>
      </c>
      <c r="G287" s="12" t="s">
        <v>205</v>
      </c>
      <c r="H287" s="14">
        <v>8530696</v>
      </c>
      <c r="I287" s="45" t="e">
        <f>--#REF!</f>
        <v>#REF!</v>
      </c>
      <c r="J287" s="45" t="e">
        <f>--#REF!</f>
        <v>#REF!</v>
      </c>
      <c r="K287" s="12" t="s">
        <v>59</v>
      </c>
    </row>
    <row r="288" spans="4:11">
      <c r="D288" s="13" t="s">
        <v>143</v>
      </c>
      <c r="E288" s="12" t="s">
        <v>378</v>
      </c>
      <c r="F288" s="12" t="s">
        <v>468</v>
      </c>
      <c r="G288" s="12" t="s">
        <v>134</v>
      </c>
      <c r="H288" s="14">
        <v>8515421</v>
      </c>
      <c r="I288" s="45" t="e">
        <f>--#REF!</f>
        <v>#REF!</v>
      </c>
      <c r="J288" s="45" t="e">
        <f>--#REF!</f>
        <v>#REF!</v>
      </c>
      <c r="K288" s="12" t="s">
        <v>59</v>
      </c>
    </row>
    <row r="289" spans="4:11">
      <c r="D289" s="13" t="s">
        <v>160</v>
      </c>
      <c r="E289" s="12" t="s">
        <v>378</v>
      </c>
      <c r="F289" s="12" t="s">
        <v>438</v>
      </c>
      <c r="G289" s="12" t="s">
        <v>158</v>
      </c>
      <c r="H289" s="14">
        <v>8517394</v>
      </c>
      <c r="I289" s="45" t="e">
        <f>--#REF!</f>
        <v>#REF!</v>
      </c>
      <c r="J289" s="45" t="e">
        <f>--#REF!</f>
        <v>#REF!</v>
      </c>
      <c r="K289" s="12" t="s">
        <v>59</v>
      </c>
    </row>
    <row r="290" spans="4:11">
      <c r="D290" s="13" t="s">
        <v>141</v>
      </c>
      <c r="E290" s="12" t="s">
        <v>378</v>
      </c>
      <c r="F290" s="12" t="s">
        <v>472</v>
      </c>
      <c r="G290" s="12" t="s">
        <v>134</v>
      </c>
      <c r="H290" s="14">
        <v>8515102</v>
      </c>
      <c r="I290" s="45" t="e">
        <f>--#REF!</f>
        <v>#REF!</v>
      </c>
      <c r="J290" s="45" t="e">
        <f>--#REF!</f>
        <v>#REF!</v>
      </c>
      <c r="K290" s="12" t="s">
        <v>59</v>
      </c>
    </row>
    <row r="291" spans="4:11">
      <c r="D291" s="13" t="s">
        <v>100</v>
      </c>
      <c r="E291" s="12" t="s">
        <v>378</v>
      </c>
      <c r="F291" s="12" t="s">
        <v>455</v>
      </c>
      <c r="G291" s="12" t="s">
        <v>98</v>
      </c>
      <c r="H291" s="14">
        <v>8516299</v>
      </c>
      <c r="I291" s="45" t="e">
        <f>--#REF!</f>
        <v>#REF!</v>
      </c>
      <c r="J291" s="45" t="e">
        <f>--#REF!</f>
        <v>#REF!</v>
      </c>
      <c r="K291" s="12" t="s">
        <v>67</v>
      </c>
    </row>
    <row r="292" spans="4:11">
      <c r="D292" s="13" t="s">
        <v>161</v>
      </c>
      <c r="E292" s="12" t="s">
        <v>378</v>
      </c>
      <c r="F292" s="12" t="s">
        <v>441</v>
      </c>
      <c r="G292" s="12" t="s">
        <v>158</v>
      </c>
      <c r="H292" s="14">
        <v>8517137</v>
      </c>
      <c r="I292" s="45" t="e">
        <f>--#REF!</f>
        <v>#REF!</v>
      </c>
      <c r="J292" s="45" t="e">
        <f>--#REF!</f>
        <v>#REF!</v>
      </c>
      <c r="K292" s="12" t="s">
        <v>59</v>
      </c>
    </row>
    <row r="293" spans="4:11">
      <c r="D293" s="13" t="s">
        <v>203</v>
      </c>
      <c r="E293" s="12" t="s">
        <v>378</v>
      </c>
      <c r="F293" s="12" t="s">
        <v>400</v>
      </c>
      <c r="G293" s="12" t="s">
        <v>201</v>
      </c>
      <c r="H293" s="14">
        <v>8530591</v>
      </c>
      <c r="I293" s="45" t="e">
        <f>--#REF!</f>
        <v>#REF!</v>
      </c>
      <c r="J293" s="45" t="e">
        <f>--#REF!</f>
        <v>#REF!</v>
      </c>
      <c r="K293" s="12" t="s">
        <v>59</v>
      </c>
    </row>
    <row r="294" spans="4:11">
      <c r="D294" s="13" t="s">
        <v>152</v>
      </c>
      <c r="E294" s="12" t="s">
        <v>378</v>
      </c>
      <c r="F294" s="12" t="s">
        <v>458</v>
      </c>
      <c r="G294" s="12" t="s">
        <v>148</v>
      </c>
      <c r="H294" s="14">
        <v>8516211</v>
      </c>
      <c r="I294" s="45" t="e">
        <f>--#REF!</f>
        <v>#REF!</v>
      </c>
      <c r="J294" s="45" t="e">
        <f>--#REF!</f>
        <v>#REF!</v>
      </c>
      <c r="K294" s="12" t="s">
        <v>59</v>
      </c>
    </row>
    <row r="295" spans="4:11">
      <c r="D295" s="13" t="s">
        <v>198</v>
      </c>
      <c r="E295" s="12" t="s">
        <v>378</v>
      </c>
      <c r="F295" s="12" t="s">
        <v>412</v>
      </c>
      <c r="G295" s="12" t="s">
        <v>196</v>
      </c>
      <c r="H295" s="14">
        <v>8519483</v>
      </c>
      <c r="I295" s="45" t="e">
        <f>--#REF!</f>
        <v>#REF!</v>
      </c>
      <c r="J295" s="45" t="e">
        <f>--#REF!</f>
        <v>#REF!</v>
      </c>
      <c r="K295" s="12" t="s">
        <v>67</v>
      </c>
    </row>
    <row r="296" spans="4:11">
      <c r="D296" s="13" t="s">
        <v>146</v>
      </c>
      <c r="E296" s="12" t="s">
        <v>378</v>
      </c>
      <c r="F296" s="12" t="s">
        <v>462</v>
      </c>
      <c r="G296" s="12" t="s">
        <v>134</v>
      </c>
      <c r="H296" s="14">
        <v>8516055</v>
      </c>
      <c r="I296" s="45" t="e">
        <f>--#REF!</f>
        <v>#REF!</v>
      </c>
      <c r="J296" s="45" t="e">
        <f>--#REF!</f>
        <v>#REF!</v>
      </c>
      <c r="K296" s="12" t="s">
        <v>59</v>
      </c>
    </row>
    <row r="297" spans="4:11">
      <c r="D297" s="13" t="s">
        <v>166</v>
      </c>
      <c r="E297" s="12" t="s">
        <v>378</v>
      </c>
      <c r="F297" s="12" t="s">
        <v>439</v>
      </c>
      <c r="G297" s="12" t="s">
        <v>158</v>
      </c>
      <c r="H297" s="14">
        <v>8517381</v>
      </c>
      <c r="I297" s="45" t="e">
        <f>--#REF!</f>
        <v>#REF!</v>
      </c>
      <c r="J297" s="45" t="e">
        <f>--#REF!</f>
        <v>#REF!</v>
      </c>
      <c r="K297" s="12" t="s">
        <v>59</v>
      </c>
    </row>
    <row r="298" spans="4:11">
      <c r="D298" s="13" t="s">
        <v>209</v>
      </c>
      <c r="E298" s="12" t="s">
        <v>378</v>
      </c>
      <c r="F298" s="12" t="s">
        <v>403</v>
      </c>
      <c r="G298" s="12" t="s">
        <v>205</v>
      </c>
      <c r="H298" s="14">
        <v>8530528</v>
      </c>
      <c r="I298" s="45" t="e">
        <f>--#REF!</f>
        <v>#REF!</v>
      </c>
      <c r="J298" s="45" t="e">
        <f>--#REF!</f>
        <v>#REF!</v>
      </c>
      <c r="K298" s="12" t="s">
        <v>59</v>
      </c>
    </row>
    <row r="299" spans="4:11">
      <c r="D299" s="13" t="s">
        <v>219</v>
      </c>
      <c r="E299" s="12" t="s">
        <v>378</v>
      </c>
      <c r="F299" s="12" t="s">
        <v>391</v>
      </c>
      <c r="G299" s="12" t="s">
        <v>214</v>
      </c>
      <c r="H299" s="14">
        <v>8531095</v>
      </c>
      <c r="I299" s="45" t="e">
        <f>--#REF!</f>
        <v>#REF!</v>
      </c>
      <c r="J299" s="45" t="e">
        <f>--#REF!</f>
        <v>#REF!</v>
      </c>
      <c r="K299" s="12" t="s">
        <v>59</v>
      </c>
    </row>
    <row r="300" spans="4:11">
      <c r="D300" s="13" t="s">
        <v>192</v>
      </c>
      <c r="E300" s="12" t="s">
        <v>378</v>
      </c>
      <c r="F300" s="12" t="s">
        <v>419</v>
      </c>
      <c r="G300" s="12" t="s">
        <v>176</v>
      </c>
      <c r="H300" s="14">
        <v>8518989</v>
      </c>
      <c r="I300" s="45" t="e">
        <f>--#REF!</f>
        <v>#REF!</v>
      </c>
      <c r="J300" s="45" t="e">
        <f>--#REF!</f>
        <v>#REF!</v>
      </c>
      <c r="K300" s="12" t="s">
        <v>59</v>
      </c>
    </row>
    <row r="301" spans="4:11">
      <c r="D301" s="13" t="s">
        <v>107</v>
      </c>
      <c r="E301" s="12" t="s">
        <v>378</v>
      </c>
      <c r="F301" s="12" t="s">
        <v>479</v>
      </c>
      <c r="G301" s="12" t="s">
        <v>98</v>
      </c>
      <c r="H301" s="14">
        <v>8514422</v>
      </c>
      <c r="I301" s="45" t="e">
        <f>--#REF!</f>
        <v>#REF!</v>
      </c>
      <c r="J301" s="45" t="e">
        <f>--#REF!</f>
        <v>#REF!</v>
      </c>
      <c r="K301" s="12" t="s">
        <v>67</v>
      </c>
    </row>
    <row r="302" spans="4:11">
      <c r="D302" s="13" t="s">
        <v>231</v>
      </c>
      <c r="E302" s="12" t="s">
        <v>378</v>
      </c>
      <c r="F302" s="12" t="s">
        <v>389</v>
      </c>
      <c r="G302" s="12" t="s">
        <v>225</v>
      </c>
      <c r="H302" s="14">
        <v>8531223</v>
      </c>
      <c r="I302" s="45" t="e">
        <f>--#REF!</f>
        <v>#REF!</v>
      </c>
      <c r="J302" s="45" t="e">
        <f>--#REF!</f>
        <v>#REF!</v>
      </c>
      <c r="K302" s="12" t="s">
        <v>59</v>
      </c>
    </row>
    <row r="303" spans="4:11">
      <c r="D303" s="13" t="s">
        <v>217</v>
      </c>
      <c r="E303" s="12" t="s">
        <v>378</v>
      </c>
      <c r="F303" s="12" t="s">
        <v>379</v>
      </c>
      <c r="G303" s="12" t="s">
        <v>214</v>
      </c>
      <c r="H303" s="14" t="s">
        <v>218</v>
      </c>
      <c r="I303" s="45" t="e">
        <f>--#REF!</f>
        <v>#REF!</v>
      </c>
      <c r="J303" s="45" t="e">
        <f>--#REF!</f>
        <v>#REF!</v>
      </c>
      <c r="K303" s="12" t="s">
        <v>59</v>
      </c>
    </row>
    <row r="304" spans="4:11">
      <c r="D304" s="13" t="s">
        <v>101</v>
      </c>
      <c r="E304" s="12" t="s">
        <v>378</v>
      </c>
      <c r="F304" s="12" t="s">
        <v>461</v>
      </c>
      <c r="G304" s="12" t="s">
        <v>98</v>
      </c>
      <c r="H304" s="14">
        <v>8516061</v>
      </c>
      <c r="I304" s="45" t="e">
        <f>--#REF!</f>
        <v>#REF!</v>
      </c>
      <c r="J304" s="45" t="e">
        <f>--#REF!</f>
        <v>#REF!</v>
      </c>
      <c r="K304" s="12" t="s">
        <v>67</v>
      </c>
    </row>
    <row r="305" spans="4:11">
      <c r="D305" s="13" t="s">
        <v>169</v>
      </c>
      <c r="E305" s="12" t="s">
        <v>378</v>
      </c>
      <c r="F305" s="12" t="s">
        <v>435</v>
      </c>
      <c r="G305" s="12" t="s">
        <v>168</v>
      </c>
      <c r="H305" s="14">
        <v>8517741</v>
      </c>
      <c r="I305" s="45" t="e">
        <f>--#REF!</f>
        <v>#REF!</v>
      </c>
      <c r="J305" s="45" t="e">
        <f>--#REF!</f>
        <v>#REF!</v>
      </c>
      <c r="K305" s="12" t="s">
        <v>59</v>
      </c>
    </row>
    <row r="306" spans="4:11">
      <c r="D306" s="13" t="s">
        <v>197</v>
      </c>
      <c r="E306" s="12" t="s">
        <v>378</v>
      </c>
      <c r="F306" s="12" t="s">
        <v>393</v>
      </c>
      <c r="G306" s="12" t="s">
        <v>196</v>
      </c>
      <c r="H306" s="14">
        <v>8530985</v>
      </c>
      <c r="I306" s="45" t="e">
        <f>--#REF!</f>
        <v>#REF!</v>
      </c>
      <c r="J306" s="45" t="e">
        <f>--#REF!</f>
        <v>#REF!</v>
      </c>
      <c r="K306" s="12" t="s">
        <v>59</v>
      </c>
    </row>
    <row r="307" spans="4:11">
      <c r="D307" s="13" t="s">
        <v>151</v>
      </c>
      <c r="E307" s="12" t="s">
        <v>378</v>
      </c>
      <c r="F307" s="12" t="s">
        <v>457</v>
      </c>
      <c r="G307" s="12" t="s">
        <v>148</v>
      </c>
      <c r="H307" s="14">
        <v>8516221</v>
      </c>
      <c r="I307" s="45" t="e">
        <f>--#REF!</f>
        <v>#REF!</v>
      </c>
      <c r="J307" s="45" t="e">
        <f>--#REF!</f>
        <v>#REF!</v>
      </c>
      <c r="K307" s="12" t="s">
        <v>59</v>
      </c>
    </row>
    <row r="308" spans="4:11">
      <c r="D308" s="13" t="s">
        <v>149</v>
      </c>
      <c r="E308" s="12" t="s">
        <v>378</v>
      </c>
      <c r="F308" s="12" t="s">
        <v>456</v>
      </c>
      <c r="G308" s="12" t="s">
        <v>148</v>
      </c>
      <c r="H308" s="14">
        <v>8516225</v>
      </c>
      <c r="I308" s="45" t="e">
        <f>--#REF!</f>
        <v>#REF!</v>
      </c>
      <c r="J308" s="45" t="e">
        <f>--#REF!</f>
        <v>#REF!</v>
      </c>
      <c r="K308" s="12" t="s">
        <v>59</v>
      </c>
    </row>
    <row r="309" spans="4:11">
      <c r="D309" s="13" t="s">
        <v>133</v>
      </c>
      <c r="E309" s="12" t="s">
        <v>378</v>
      </c>
      <c r="F309" s="12" t="s">
        <v>470</v>
      </c>
      <c r="G309" s="12" t="s">
        <v>127</v>
      </c>
      <c r="H309" s="14">
        <v>8515228</v>
      </c>
      <c r="I309" s="45" t="e">
        <f>--#REF!</f>
        <v>#REF!</v>
      </c>
      <c r="J309" s="45" t="e">
        <f>--#REF!</f>
        <v>#REF!</v>
      </c>
      <c r="K309" s="12" t="s">
        <v>59</v>
      </c>
    </row>
    <row r="310" spans="4:11">
      <c r="D310" s="13" t="s">
        <v>157</v>
      </c>
      <c r="E310" s="12" t="s">
        <v>378</v>
      </c>
      <c r="F310" s="12" t="s">
        <v>447</v>
      </c>
      <c r="G310" s="12" t="s">
        <v>148</v>
      </c>
      <c r="H310" s="14">
        <v>8516881</v>
      </c>
      <c r="I310" s="45" t="e">
        <f>--#REF!</f>
        <v>#REF!</v>
      </c>
      <c r="J310" s="45" t="e">
        <f>--#REF!</f>
        <v>#REF!</v>
      </c>
      <c r="K310" s="12" t="s">
        <v>59</v>
      </c>
    </row>
    <row r="311" spans="4:11">
      <c r="D311" s="13" t="s">
        <v>204</v>
      </c>
      <c r="E311" s="12" t="s">
        <v>378</v>
      </c>
      <c r="F311" s="12" t="s">
        <v>405</v>
      </c>
      <c r="G311" s="12" t="s">
        <v>201</v>
      </c>
      <c r="H311" s="14">
        <v>8530403</v>
      </c>
      <c r="I311" s="45" t="e">
        <f>--#REF!</f>
        <v>#REF!</v>
      </c>
      <c r="J311" s="45" t="e">
        <f>--#REF!</f>
        <v>#REF!</v>
      </c>
      <c r="K311" s="12" t="s">
        <v>59</v>
      </c>
    </row>
    <row r="312" spans="4:11">
      <c r="D312" s="13" t="s">
        <v>102</v>
      </c>
      <c r="E312" s="12" t="s">
        <v>378</v>
      </c>
      <c r="F312" s="12" t="s">
        <v>465</v>
      </c>
      <c r="G312" s="12" t="s">
        <v>98</v>
      </c>
      <c r="H312" s="14">
        <v>8515786</v>
      </c>
      <c r="I312" s="45" t="e">
        <f>--#REF!</f>
        <v>#REF!</v>
      </c>
      <c r="J312" s="45" t="e">
        <f>--#REF!</f>
        <v>#REF!</v>
      </c>
      <c r="K312" s="12" t="s">
        <v>67</v>
      </c>
    </row>
    <row r="313" spans="4:11">
      <c r="D313" s="13" t="s">
        <v>178</v>
      </c>
      <c r="E313" s="12" t="s">
        <v>378</v>
      </c>
      <c r="F313" s="12" t="s">
        <v>404</v>
      </c>
      <c r="G313" s="12" t="s">
        <v>176</v>
      </c>
      <c r="H313" s="14">
        <v>8530505</v>
      </c>
      <c r="I313" s="45" t="e">
        <f>--#REF!</f>
        <v>#REF!</v>
      </c>
      <c r="J313" s="45" t="e">
        <f>--#REF!</f>
        <v>#REF!</v>
      </c>
      <c r="K313" s="12" t="s">
        <v>59</v>
      </c>
    </row>
    <row r="314" spans="4:11">
      <c r="D314" s="13" t="s">
        <v>135</v>
      </c>
      <c r="E314" s="12" t="s">
        <v>378</v>
      </c>
      <c r="F314" s="12" t="s">
        <v>471</v>
      </c>
      <c r="G314" s="12" t="s">
        <v>134</v>
      </c>
      <c r="H314" s="14">
        <v>8515186</v>
      </c>
      <c r="I314" s="45" t="e">
        <f>--#REF!</f>
        <v>#REF!</v>
      </c>
      <c r="J314" s="45" t="e">
        <f>--#REF!</f>
        <v>#REF!</v>
      </c>
      <c r="K314" s="12" t="s">
        <v>59</v>
      </c>
    </row>
    <row r="315" spans="4:11">
      <c r="D315" s="13" t="s">
        <v>136</v>
      </c>
      <c r="E315" s="12" t="s">
        <v>378</v>
      </c>
      <c r="F315" s="12" t="s">
        <v>473</v>
      </c>
      <c r="G315" s="12" t="s">
        <v>134</v>
      </c>
      <c r="H315" s="14">
        <v>8515014</v>
      </c>
      <c r="I315" s="45" t="e">
        <f>--#REF!</f>
        <v>#REF!</v>
      </c>
      <c r="J315" s="45" t="e">
        <f>--#REF!</f>
        <v>#REF!</v>
      </c>
      <c r="K315" s="12" t="s">
        <v>59</v>
      </c>
    </row>
    <row r="316" spans="4:11">
      <c r="D316" s="13" t="s">
        <v>208</v>
      </c>
      <c r="E316" s="12" t="s">
        <v>378</v>
      </c>
      <c r="F316" s="12" t="s">
        <v>401</v>
      </c>
      <c r="G316" s="12" t="s">
        <v>205</v>
      </c>
      <c r="H316" s="14">
        <v>8530586</v>
      </c>
      <c r="I316" s="45" t="e">
        <f>--#REF!</f>
        <v>#REF!</v>
      </c>
      <c r="J316" s="45" t="e">
        <f>--#REF!</f>
        <v>#REF!</v>
      </c>
      <c r="K316" s="12" t="s">
        <v>59</v>
      </c>
    </row>
    <row r="317" spans="4:11">
      <c r="D317" s="13" t="s">
        <v>172</v>
      </c>
      <c r="E317" s="12" t="s">
        <v>378</v>
      </c>
      <c r="F317" s="12" t="s">
        <v>432</v>
      </c>
      <c r="G317" s="12" t="s">
        <v>168</v>
      </c>
      <c r="H317" s="14">
        <v>8517942</v>
      </c>
      <c r="I317" s="45" t="e">
        <f>--#REF!</f>
        <v>#REF!</v>
      </c>
      <c r="J317" s="45" t="e">
        <f>--#REF!</f>
        <v>#REF!</v>
      </c>
      <c r="K317" s="12" t="s">
        <v>59</v>
      </c>
    </row>
    <row r="318" spans="4:11">
      <c r="D318" s="13" t="s">
        <v>171</v>
      </c>
      <c r="E318" s="12" t="s">
        <v>378</v>
      </c>
      <c r="F318" s="12" t="s">
        <v>416</v>
      </c>
      <c r="G318" s="12" t="s">
        <v>168</v>
      </c>
      <c r="H318" s="14">
        <v>8519024</v>
      </c>
      <c r="I318" s="45" t="e">
        <f>--#REF!</f>
        <v>#REF!</v>
      </c>
      <c r="J318" s="45" t="e">
        <f>--#REF!</f>
        <v>#REF!</v>
      </c>
      <c r="K318" s="12" t="s">
        <v>59</v>
      </c>
    </row>
    <row r="319" spans="4:11">
      <c r="D319" s="13" t="s">
        <v>154</v>
      </c>
      <c r="E319" s="12" t="s">
        <v>378</v>
      </c>
      <c r="F319" s="12" t="s">
        <v>452</v>
      </c>
      <c r="G319" s="12" t="s">
        <v>148</v>
      </c>
      <c r="H319" s="14">
        <v>8516411</v>
      </c>
      <c r="I319" s="45" t="e">
        <f>--#REF!</f>
        <v>#REF!</v>
      </c>
      <c r="J319" s="45" t="e">
        <f>--#REF!</f>
        <v>#REF!</v>
      </c>
      <c r="K319" s="12" t="s">
        <v>59</v>
      </c>
    </row>
    <row r="320" spans="4:11">
      <c r="D320" s="13" t="s">
        <v>144</v>
      </c>
      <c r="E320" s="12" t="s">
        <v>378</v>
      </c>
      <c r="F320" s="12" t="s">
        <v>466</v>
      </c>
      <c r="G320" s="12" t="s">
        <v>134</v>
      </c>
      <c r="H320" s="14">
        <v>8515764</v>
      </c>
      <c r="I320" s="45" t="e">
        <f>--#REF!</f>
        <v>#REF!</v>
      </c>
      <c r="J320" s="45" t="e">
        <f>--#REF!</f>
        <v>#REF!</v>
      </c>
      <c r="K320" s="12" t="s">
        <v>59</v>
      </c>
    </row>
    <row r="321" spans="4:11">
      <c r="D321" s="13" t="s">
        <v>97</v>
      </c>
      <c r="E321" s="12" t="s">
        <v>378</v>
      </c>
      <c r="F321" s="12" t="s">
        <v>450</v>
      </c>
      <c r="G321" s="12" t="s">
        <v>93</v>
      </c>
      <c r="H321" s="14">
        <v>8516614</v>
      </c>
      <c r="I321" s="45" t="e">
        <f>--#REF!</f>
        <v>#REF!</v>
      </c>
      <c r="J321" s="45" t="e">
        <f>--#REF!</f>
        <v>#REF!</v>
      </c>
      <c r="K321" s="12" t="s">
        <v>67</v>
      </c>
    </row>
    <row r="322" spans="4:11">
      <c r="D322" s="13" t="s">
        <v>174</v>
      </c>
      <c r="E322" s="12" t="s">
        <v>378</v>
      </c>
      <c r="F322" s="12" t="s">
        <v>433</v>
      </c>
      <c r="G322" s="12" t="s">
        <v>168</v>
      </c>
      <c r="H322" s="14">
        <v>8517921</v>
      </c>
      <c r="I322" s="45" t="e">
        <f>--#REF!</f>
        <v>#REF!</v>
      </c>
      <c r="J322" s="45" t="e">
        <f>--#REF!</f>
        <v>#REF!</v>
      </c>
      <c r="K322" s="12" t="s">
        <v>59</v>
      </c>
    </row>
    <row r="323" spans="4:11">
      <c r="D323" s="13" t="s">
        <v>223</v>
      </c>
      <c r="E323" s="12" t="s">
        <v>378</v>
      </c>
      <c r="F323" s="12" t="s">
        <v>413</v>
      </c>
      <c r="G323" s="12" t="s">
        <v>222</v>
      </c>
      <c r="H323" s="14">
        <v>8519436</v>
      </c>
      <c r="I323" s="45" t="e">
        <f>--#REF!</f>
        <v>#REF!</v>
      </c>
      <c r="J323" s="45" t="e">
        <f>--#REF!</f>
        <v>#REF!</v>
      </c>
      <c r="K323" s="12" t="s">
        <v>59</v>
      </c>
    </row>
    <row r="324" spans="4:11">
      <c r="D324" s="13" t="s">
        <v>140</v>
      </c>
      <c r="E324" s="12" t="s">
        <v>378</v>
      </c>
      <c r="F324" s="12" t="s">
        <v>475</v>
      </c>
      <c r="G324" s="12" t="s">
        <v>134</v>
      </c>
      <c r="H324" s="14">
        <v>8514783</v>
      </c>
      <c r="I324" s="45" t="e">
        <f>--#REF!</f>
        <v>#REF!</v>
      </c>
      <c r="J324" s="45" t="e">
        <f>--#REF!</f>
        <v>#REF!</v>
      </c>
      <c r="K324" s="12" t="s">
        <v>59</v>
      </c>
    </row>
    <row r="325" spans="4:11">
      <c r="D325" s="13" t="s">
        <v>150</v>
      </c>
      <c r="E325" s="12" t="s">
        <v>378</v>
      </c>
      <c r="F325" s="12" t="s">
        <v>460</v>
      </c>
      <c r="G325" s="12" t="s">
        <v>148</v>
      </c>
      <c r="H325" s="14">
        <v>8516155</v>
      </c>
      <c r="I325" s="45" t="e">
        <f>--#REF!</f>
        <v>#REF!</v>
      </c>
      <c r="J325" s="45" t="e">
        <f>--#REF!</f>
        <v>#REF!</v>
      </c>
      <c r="K325" s="12" t="s">
        <v>59</v>
      </c>
    </row>
    <row r="326" spans="4:11">
      <c r="D326" s="13" t="s">
        <v>50</v>
      </c>
      <c r="E326" s="12" t="s">
        <v>378</v>
      </c>
      <c r="F326" s="12" t="s">
        <v>495</v>
      </c>
      <c r="G326" s="12" t="s">
        <v>114</v>
      </c>
      <c r="H326" s="14">
        <v>8511907</v>
      </c>
      <c r="I326" s="45" t="e">
        <f>--#REF!</f>
        <v>#REF!</v>
      </c>
      <c r="J326" s="45" t="e">
        <f>--#REF!</f>
        <v>#REF!</v>
      </c>
      <c r="K326" s="12" t="s">
        <v>59</v>
      </c>
    </row>
    <row r="327" spans="4:11">
      <c r="D327" s="13" t="s">
        <v>212</v>
      </c>
      <c r="E327" s="12" t="s">
        <v>378</v>
      </c>
      <c r="F327" s="12" t="s">
        <v>407</v>
      </c>
      <c r="G327" s="12" t="s">
        <v>205</v>
      </c>
      <c r="H327" s="14">
        <v>8530278</v>
      </c>
      <c r="I327" s="45" t="e">
        <f>--#REF!</f>
        <v>#REF!</v>
      </c>
      <c r="J327" s="45" t="e">
        <f>--#REF!</f>
        <v>#REF!</v>
      </c>
      <c r="K327" s="12" t="s">
        <v>59</v>
      </c>
    </row>
    <row r="328" spans="4:11">
      <c r="D328" s="13" t="s">
        <v>111</v>
      </c>
      <c r="E328" s="12" t="s">
        <v>378</v>
      </c>
      <c r="F328" s="12" t="s">
        <v>494</v>
      </c>
      <c r="G328" s="12" t="s">
        <v>98</v>
      </c>
      <c r="H328" s="14">
        <v>8512053</v>
      </c>
      <c r="I328" s="45" t="e">
        <f>--#REF!</f>
        <v>#REF!</v>
      </c>
      <c r="J328" s="45" t="e">
        <f>--#REF!</f>
        <v>#REF!</v>
      </c>
      <c r="K328" s="12" t="s">
        <v>59</v>
      </c>
    </row>
    <row r="329" spans="4:11">
      <c r="D329" s="13" t="s">
        <v>183</v>
      </c>
      <c r="E329" s="12" t="s">
        <v>378</v>
      </c>
      <c r="F329" s="12" t="s">
        <v>427</v>
      </c>
      <c r="G329" s="12" t="s">
        <v>176</v>
      </c>
      <c r="H329" s="14">
        <v>8518924</v>
      </c>
      <c r="I329" s="45" t="e">
        <f>--#REF!</f>
        <v>#REF!</v>
      </c>
      <c r="J329" s="45" t="e">
        <f>--#REF!</f>
        <v>#REF!</v>
      </c>
      <c r="K329" s="12" t="s">
        <v>67</v>
      </c>
    </row>
    <row r="330" spans="4:11">
      <c r="D330" s="13" t="s">
        <v>191</v>
      </c>
      <c r="E330" s="12" t="s">
        <v>378</v>
      </c>
      <c r="F330" s="12" t="s">
        <v>420</v>
      </c>
      <c r="G330" s="12" t="s">
        <v>176</v>
      </c>
      <c r="H330" s="14">
        <v>8518974</v>
      </c>
      <c r="I330" s="45" t="e">
        <f>--#REF!</f>
        <v>#REF!</v>
      </c>
      <c r="J330" s="45" t="e">
        <f>--#REF!</f>
        <v>#REF!</v>
      </c>
      <c r="K330" s="12" t="s">
        <v>59</v>
      </c>
    </row>
    <row r="331" spans="4:11">
      <c r="D331" s="13" t="s">
        <v>188</v>
      </c>
      <c r="E331" s="12" t="s">
        <v>378</v>
      </c>
      <c r="F331" s="12" t="s">
        <v>422</v>
      </c>
      <c r="G331" s="12" t="s">
        <v>176</v>
      </c>
      <c r="H331" s="14">
        <v>8518951</v>
      </c>
      <c r="I331" s="45" t="e">
        <f>--#REF!</f>
        <v>#REF!</v>
      </c>
      <c r="J331" s="45" t="e">
        <f>--#REF!</f>
        <v>#REF!</v>
      </c>
      <c r="K331" s="12" t="s">
        <v>59</v>
      </c>
    </row>
    <row r="332" spans="4:11">
      <c r="D332" s="13" t="s">
        <v>164</v>
      </c>
      <c r="E332" s="12" t="s">
        <v>378</v>
      </c>
      <c r="F332" s="12" t="s">
        <v>442</v>
      </c>
      <c r="G332" s="12" t="s">
        <v>158</v>
      </c>
      <c r="H332" s="14">
        <v>8516999</v>
      </c>
      <c r="I332" s="45" t="e">
        <f>--#REF!</f>
        <v>#REF!</v>
      </c>
      <c r="J332" s="45" t="e">
        <f>--#REF!</f>
        <v>#REF!</v>
      </c>
      <c r="K332" s="12" t="s">
        <v>59</v>
      </c>
    </row>
    <row r="333" spans="4:11">
      <c r="D333" s="13" t="s">
        <v>147</v>
      </c>
      <c r="E333" s="12" t="s">
        <v>378</v>
      </c>
      <c r="F333" s="12" t="s">
        <v>453</v>
      </c>
      <c r="G333" s="12" t="s">
        <v>134</v>
      </c>
      <c r="H333" s="14">
        <v>8516385</v>
      </c>
      <c r="I333" s="45" t="e">
        <f>--#REF!</f>
        <v>#REF!</v>
      </c>
      <c r="J333" s="45" t="e">
        <f>--#REF!</f>
        <v>#REF!</v>
      </c>
      <c r="K333" s="12" t="s">
        <v>59</v>
      </c>
    </row>
    <row r="334" spans="4:11">
      <c r="D334" s="13" t="s">
        <v>206</v>
      </c>
      <c r="E334" s="12" t="s">
        <v>378</v>
      </c>
      <c r="F334" s="12" t="s">
        <v>396</v>
      </c>
      <c r="G334" s="12" t="s">
        <v>205</v>
      </c>
      <c r="H334" s="14">
        <v>8530772</v>
      </c>
      <c r="I334" s="45" t="e">
        <f>--#REF!</f>
        <v>#REF!</v>
      </c>
      <c r="J334" s="45" t="e">
        <f>--#REF!</f>
        <v>#REF!</v>
      </c>
      <c r="K334" s="12" t="s">
        <v>59</v>
      </c>
    </row>
    <row r="335" spans="4:11">
      <c r="D335" s="13" t="s">
        <v>227</v>
      </c>
      <c r="E335" s="12" t="s">
        <v>378</v>
      </c>
      <c r="F335" s="12" t="s">
        <v>387</v>
      </c>
      <c r="G335" s="12" t="s">
        <v>225</v>
      </c>
      <c r="H335" s="14">
        <v>8531262</v>
      </c>
      <c r="I335" s="45" t="e">
        <f>--#REF!</f>
        <v>#REF!</v>
      </c>
      <c r="J335" s="45" t="e">
        <f>--#REF!</f>
        <v>#REF!</v>
      </c>
      <c r="K335" s="12" t="s">
        <v>59</v>
      </c>
    </row>
    <row r="336" spans="4:11">
      <c r="D336" s="13" t="s">
        <v>232</v>
      </c>
      <c r="E336" s="12" t="s">
        <v>378</v>
      </c>
      <c r="F336" s="12" t="s">
        <v>382</v>
      </c>
      <c r="G336" s="12" t="s">
        <v>225</v>
      </c>
      <c r="H336" s="14">
        <v>8531545</v>
      </c>
      <c r="I336" s="45" t="e">
        <f>--#REF!</f>
        <v>#REF!</v>
      </c>
      <c r="J336" s="45" t="e">
        <f>--#REF!</f>
        <v>#REF!</v>
      </c>
      <c r="K336" s="12" t="s">
        <v>59</v>
      </c>
    </row>
    <row r="337" spans="4:11">
      <c r="D337" s="13" t="s">
        <v>95</v>
      </c>
      <c r="E337" s="12" t="s">
        <v>378</v>
      </c>
      <c r="F337" s="12" t="s">
        <v>444</v>
      </c>
      <c r="G337" s="12" t="s">
        <v>93</v>
      </c>
      <c r="H337" s="14">
        <v>8516945</v>
      </c>
      <c r="I337" s="45" t="e">
        <f>--#REF!</f>
        <v>#REF!</v>
      </c>
      <c r="J337" s="45" t="e">
        <f>--#REF!</f>
        <v>#REF!</v>
      </c>
      <c r="K337" s="12" t="s">
        <v>67</v>
      </c>
    </row>
    <row r="338" spans="4:11">
      <c r="D338" s="13" t="s">
        <v>189</v>
      </c>
      <c r="E338" s="12" t="s">
        <v>378</v>
      </c>
      <c r="F338" s="12" t="s">
        <v>418</v>
      </c>
      <c r="G338" s="12" t="s">
        <v>176</v>
      </c>
      <c r="H338" s="14">
        <v>8518993</v>
      </c>
      <c r="I338" s="45" t="e">
        <f>--#REF!</f>
        <v>#REF!</v>
      </c>
      <c r="J338" s="45" t="e">
        <f>--#REF!</f>
        <v>#REF!</v>
      </c>
      <c r="K338" s="12" t="s">
        <v>59</v>
      </c>
    </row>
    <row r="339" spans="4:11">
      <c r="D339" s="13" t="s">
        <v>123</v>
      </c>
      <c r="E339" s="12" t="s">
        <v>378</v>
      </c>
      <c r="F339" s="12" t="s">
        <v>505</v>
      </c>
      <c r="G339" s="12" t="s">
        <v>119</v>
      </c>
      <c r="H339" s="14">
        <v>8510448</v>
      </c>
      <c r="I339" s="45" t="e">
        <f>--#REF!</f>
        <v>#REF!</v>
      </c>
      <c r="J339" s="45" t="e">
        <f>--#REF!</f>
        <v>#REF!</v>
      </c>
      <c r="K339" s="12" t="s">
        <v>67</v>
      </c>
    </row>
    <row r="340" spans="4:11">
      <c r="D340" s="13" t="s">
        <v>113</v>
      </c>
      <c r="E340" s="12" t="s">
        <v>378</v>
      </c>
      <c r="F340" s="12" t="s">
        <v>501</v>
      </c>
      <c r="G340" s="12" t="s">
        <v>98</v>
      </c>
      <c r="H340" s="14">
        <v>8510884</v>
      </c>
      <c r="I340" s="45" t="e">
        <f>--#REF!</f>
        <v>#REF!</v>
      </c>
      <c r="J340" s="45" t="e">
        <f>--#REF!</f>
        <v>#REF!</v>
      </c>
      <c r="K340" s="12" t="s">
        <v>59</v>
      </c>
    </row>
    <row r="341" spans="4:11">
      <c r="D341" s="13" t="s">
        <v>103</v>
      </c>
      <c r="E341" s="12" t="s">
        <v>378</v>
      </c>
      <c r="F341" s="12" t="s">
        <v>463</v>
      </c>
      <c r="G341" s="12" t="s">
        <v>98</v>
      </c>
      <c r="H341" s="14">
        <v>8515921</v>
      </c>
      <c r="I341" s="45" t="e">
        <f>--#REF!</f>
        <v>#REF!</v>
      </c>
      <c r="J341" s="45" t="e">
        <f>--#REF!</f>
        <v>#REF!</v>
      </c>
      <c r="K341" s="12" t="s">
        <v>67</v>
      </c>
    </row>
    <row r="342" spans="4:11">
      <c r="D342" s="13" t="s">
        <v>155</v>
      </c>
      <c r="E342" s="12" t="s">
        <v>378</v>
      </c>
      <c r="F342" s="12" t="s">
        <v>451</v>
      </c>
      <c r="G342" s="12" t="s">
        <v>148</v>
      </c>
      <c r="H342" s="14">
        <v>8516601</v>
      </c>
      <c r="I342" s="45" t="e">
        <f>--#REF!</f>
        <v>#REF!</v>
      </c>
      <c r="J342" s="45" t="e">
        <f>--#REF!</f>
        <v>#REF!</v>
      </c>
      <c r="K342" s="12" t="s">
        <v>59</v>
      </c>
    </row>
    <row r="343" spans="4:11">
      <c r="D343" s="13" t="s">
        <v>233</v>
      </c>
      <c r="E343" s="12" t="s">
        <v>378</v>
      </c>
      <c r="F343" s="12" t="s">
        <v>383</v>
      </c>
      <c r="G343" s="12" t="s">
        <v>225</v>
      </c>
      <c r="H343" s="14">
        <v>8531526</v>
      </c>
      <c r="I343" s="45" t="e">
        <f>--#REF!</f>
        <v>#REF!</v>
      </c>
      <c r="J343" s="45" t="e">
        <f>--#REF!</f>
        <v>#REF!</v>
      </c>
      <c r="K343" s="12" t="s">
        <v>59</v>
      </c>
    </row>
    <row r="344" spans="4:11">
      <c r="D344" s="13" t="s">
        <v>110</v>
      </c>
      <c r="E344" s="12" t="s">
        <v>378</v>
      </c>
      <c r="F344" s="12" t="s">
        <v>489</v>
      </c>
      <c r="G344" s="12" t="s">
        <v>98</v>
      </c>
      <c r="H344" s="14">
        <v>8512668</v>
      </c>
      <c r="I344" s="45" t="e">
        <f>--#REF!</f>
        <v>#REF!</v>
      </c>
      <c r="J344" s="45" t="e">
        <f>--#REF!</f>
        <v>#REF!</v>
      </c>
      <c r="K344" s="12" t="s">
        <v>67</v>
      </c>
    </row>
    <row r="345" spans="4:11">
      <c r="D345" s="13" t="s">
        <v>167</v>
      </c>
      <c r="E345" s="12" t="s">
        <v>378</v>
      </c>
      <c r="F345" s="12" t="s">
        <v>437</v>
      </c>
      <c r="G345" s="12" t="s">
        <v>158</v>
      </c>
      <c r="H345" s="14">
        <v>8517519</v>
      </c>
      <c r="I345" s="45" t="e">
        <f>--#REF!</f>
        <v>#REF!</v>
      </c>
      <c r="J345" s="45" t="e">
        <f>--#REF!</f>
        <v>#REF!</v>
      </c>
      <c r="K345" s="12" t="s">
        <v>59</v>
      </c>
    </row>
    <row r="346" spans="4:11">
      <c r="D346" s="13" t="s">
        <v>125</v>
      </c>
      <c r="E346" s="12" t="s">
        <v>378</v>
      </c>
      <c r="F346" s="12" t="s">
        <v>503</v>
      </c>
      <c r="G346" s="12" t="s">
        <v>119</v>
      </c>
      <c r="H346" s="14">
        <v>8510560</v>
      </c>
      <c r="I346" s="45" t="e">
        <f>--#REF!</f>
        <v>#REF!</v>
      </c>
      <c r="J346" s="45" t="e">
        <f>--#REF!</f>
        <v>#REF!</v>
      </c>
      <c r="K346" s="12" t="s">
        <v>67</v>
      </c>
    </row>
    <row r="347" spans="4:11">
      <c r="D347" s="13" t="s">
        <v>124</v>
      </c>
      <c r="E347" s="12" t="s">
        <v>378</v>
      </c>
      <c r="F347" s="12" t="s">
        <v>504</v>
      </c>
      <c r="G347" s="12" t="s">
        <v>119</v>
      </c>
      <c r="H347" s="14">
        <v>8510502</v>
      </c>
      <c r="I347" s="45" t="e">
        <f>--#REF!</f>
        <v>#REF!</v>
      </c>
      <c r="J347" s="45" t="e">
        <f>--#REF!</f>
        <v>#REF!</v>
      </c>
      <c r="K347" s="12" t="s">
        <v>59</v>
      </c>
    </row>
    <row r="348" spans="4:11">
      <c r="D348" s="13" t="s">
        <v>131</v>
      </c>
      <c r="E348" s="12" t="s">
        <v>378</v>
      </c>
      <c r="F348" s="12" t="s">
        <v>483</v>
      </c>
      <c r="G348" s="12" t="s">
        <v>127</v>
      </c>
      <c r="H348" s="14">
        <v>8513388</v>
      </c>
      <c r="I348" s="45" t="e">
        <f>--#REF!</f>
        <v>#REF!</v>
      </c>
      <c r="J348" s="45" t="e">
        <f>--#REF!</f>
        <v>#REF!</v>
      </c>
      <c r="K348" s="12" t="s">
        <v>59</v>
      </c>
    </row>
    <row r="349" spans="4:11">
      <c r="D349" s="13" t="s">
        <v>130</v>
      </c>
      <c r="E349" s="12" t="s">
        <v>378</v>
      </c>
      <c r="F349" s="12" t="s">
        <v>484</v>
      </c>
      <c r="G349" s="12" t="s">
        <v>127</v>
      </c>
      <c r="H349" s="14">
        <v>8513387</v>
      </c>
      <c r="I349" s="45" t="e">
        <f>--#REF!</f>
        <v>#REF!</v>
      </c>
      <c r="J349" s="45" t="e">
        <f>--#REF!</f>
        <v>#REF!</v>
      </c>
      <c r="K349" s="12" t="s">
        <v>59</v>
      </c>
    </row>
    <row r="350" spans="4:11">
      <c r="D350" s="13" t="s">
        <v>162</v>
      </c>
      <c r="E350" s="12" t="s">
        <v>378</v>
      </c>
      <c r="F350" s="12" t="s">
        <v>445</v>
      </c>
      <c r="G350" s="12" t="s">
        <v>158</v>
      </c>
      <c r="H350" s="14">
        <v>8516925</v>
      </c>
      <c r="I350" s="45" t="e">
        <f>--#REF!</f>
        <v>#REF!</v>
      </c>
      <c r="J350" s="45" t="e">
        <f>--#REF!</f>
        <v>#REF!</v>
      </c>
      <c r="K350" s="12" t="s">
        <v>59</v>
      </c>
    </row>
    <row r="351" spans="4:11">
      <c r="D351" s="13" t="s">
        <v>108</v>
      </c>
      <c r="E351" s="12" t="s">
        <v>378</v>
      </c>
      <c r="F351" s="12" t="s">
        <v>480</v>
      </c>
      <c r="G351" s="12" t="s">
        <v>98</v>
      </c>
      <c r="H351" s="14">
        <v>8514421</v>
      </c>
      <c r="I351" s="45" t="e">
        <f>--#REF!</f>
        <v>#REF!</v>
      </c>
      <c r="J351" s="45" t="e">
        <f>--#REF!</f>
        <v>#REF!</v>
      </c>
      <c r="K351" s="12" t="s">
        <v>59</v>
      </c>
    </row>
    <row r="352" spans="4:11">
      <c r="D352" s="13" t="s">
        <v>153</v>
      </c>
      <c r="E352" s="12" t="s">
        <v>378</v>
      </c>
      <c r="F352" s="12" t="s">
        <v>454</v>
      </c>
      <c r="G352" s="12" t="s">
        <v>148</v>
      </c>
      <c r="H352" s="14">
        <v>8516315</v>
      </c>
      <c r="I352" s="45" t="e">
        <f>--#REF!</f>
        <v>#REF!</v>
      </c>
      <c r="J352" s="45" t="e">
        <f>--#REF!</f>
        <v>#REF!</v>
      </c>
      <c r="K352" s="12" t="s">
        <v>59</v>
      </c>
    </row>
    <row r="353" spans="4:11">
      <c r="D353" s="13" t="s">
        <v>230</v>
      </c>
      <c r="E353" s="12" t="s">
        <v>378</v>
      </c>
      <c r="F353" s="12" t="s">
        <v>384</v>
      </c>
      <c r="G353" s="12" t="s">
        <v>225</v>
      </c>
      <c r="H353" s="14">
        <v>8531463</v>
      </c>
      <c r="I353" s="45" t="e">
        <f>--#REF!</f>
        <v>#REF!</v>
      </c>
      <c r="J353" s="45" t="e">
        <f>--#REF!</f>
        <v>#REF!</v>
      </c>
      <c r="K353" s="12" t="s">
        <v>59</v>
      </c>
    </row>
    <row r="354" spans="4:11">
      <c r="D354" s="13" t="s">
        <v>186</v>
      </c>
      <c r="E354" s="12" t="s">
        <v>378</v>
      </c>
      <c r="F354" s="12" t="s">
        <v>425</v>
      </c>
      <c r="G354" s="12" t="s">
        <v>176</v>
      </c>
      <c r="H354" s="14">
        <v>8518939</v>
      </c>
      <c r="I354" s="45" t="e">
        <f>--#REF!</f>
        <v>#REF!</v>
      </c>
      <c r="J354" s="45" t="e">
        <f>--#REF!</f>
        <v>#REF!</v>
      </c>
      <c r="K354" s="12" t="s">
        <v>59</v>
      </c>
    </row>
    <row r="355" spans="4:11">
      <c r="D355" s="13" t="s">
        <v>213</v>
      </c>
      <c r="E355" s="12" t="s">
        <v>378</v>
      </c>
      <c r="F355" s="12" t="s">
        <v>408</v>
      </c>
      <c r="G355" s="12" t="s">
        <v>205</v>
      </c>
      <c r="H355" s="14">
        <v>8530186</v>
      </c>
      <c r="I355" s="45" t="e">
        <f>--#REF!</f>
        <v>#REF!</v>
      </c>
      <c r="J355" s="45" t="e">
        <f>--#REF!</f>
        <v>#REF!</v>
      </c>
      <c r="K355" s="12" t="s">
        <v>59</v>
      </c>
    </row>
    <row r="356" spans="4:11">
      <c r="D356" s="13" t="s">
        <v>120</v>
      </c>
      <c r="E356" s="12" t="s">
        <v>378</v>
      </c>
      <c r="F356" s="12" t="s">
        <v>492</v>
      </c>
      <c r="G356" s="12" t="s">
        <v>119</v>
      </c>
      <c r="H356" s="14">
        <v>8512328</v>
      </c>
      <c r="I356" s="45" t="e">
        <f>--#REF!</f>
        <v>#REF!</v>
      </c>
      <c r="J356" s="45" t="e">
        <f>--#REF!</f>
        <v>#REF!</v>
      </c>
      <c r="K356" s="12" t="s">
        <v>59</v>
      </c>
    </row>
    <row r="357" spans="4:11">
      <c r="D357" s="13" t="s">
        <v>185</v>
      </c>
      <c r="E357" s="12" t="s">
        <v>378</v>
      </c>
      <c r="F357" s="12" t="s">
        <v>426</v>
      </c>
      <c r="G357" s="12" t="s">
        <v>176</v>
      </c>
      <c r="H357" s="14">
        <v>8518935</v>
      </c>
      <c r="I357" s="45" t="e">
        <f>--#REF!</f>
        <v>#REF!</v>
      </c>
      <c r="J357" s="45" t="e">
        <f>--#REF!</f>
        <v>#REF!</v>
      </c>
      <c r="K357" s="12" t="s">
        <v>59</v>
      </c>
    </row>
    <row r="358" spans="4:11">
      <c r="D358" s="13" t="s">
        <v>165</v>
      </c>
      <c r="E358" s="12" t="s">
        <v>378</v>
      </c>
      <c r="F358" s="12" t="s">
        <v>440</v>
      </c>
      <c r="G358" s="12" t="s">
        <v>158</v>
      </c>
      <c r="H358" s="14">
        <v>8517201</v>
      </c>
      <c r="I358" s="45" t="e">
        <f>--#REF!</f>
        <v>#REF!</v>
      </c>
      <c r="J358" s="45" t="e">
        <f>--#REF!</f>
        <v>#REF!</v>
      </c>
      <c r="K358" s="12" t="s">
        <v>59</v>
      </c>
    </row>
    <row r="359" spans="4:11">
      <c r="D359" s="13" t="s">
        <v>210</v>
      </c>
      <c r="E359" s="12" t="s">
        <v>378</v>
      </c>
      <c r="F359" s="12" t="s">
        <v>402</v>
      </c>
      <c r="G359" s="12" t="s">
        <v>205</v>
      </c>
      <c r="H359" s="14">
        <v>8530531</v>
      </c>
      <c r="I359" s="45" t="e">
        <f>--#REF!</f>
        <v>#REF!</v>
      </c>
      <c r="J359" s="45" t="e">
        <f>--#REF!</f>
        <v>#REF!</v>
      </c>
      <c r="K359" s="12" t="s">
        <v>59</v>
      </c>
    </row>
    <row r="360" spans="4:11">
      <c r="D360" s="13" t="s">
        <v>104</v>
      </c>
      <c r="E360" s="12" t="s">
        <v>378</v>
      </c>
      <c r="F360" s="12" t="s">
        <v>467</v>
      </c>
      <c r="G360" s="12" t="s">
        <v>98</v>
      </c>
      <c r="H360" s="14">
        <v>8515586</v>
      </c>
      <c r="I360" s="45" t="e">
        <f>--#REF!</f>
        <v>#REF!</v>
      </c>
      <c r="J360" s="45" t="e">
        <f>--#REF!</f>
        <v>#REF!</v>
      </c>
      <c r="K360" s="12" t="s">
        <v>67</v>
      </c>
    </row>
    <row r="361" spans="4:11">
      <c r="D361" s="13" t="s">
        <v>109</v>
      </c>
      <c r="E361" s="12" t="s">
        <v>378</v>
      </c>
      <c r="F361" s="12" t="s">
        <v>485</v>
      </c>
      <c r="G361" s="12" t="s">
        <v>98</v>
      </c>
      <c r="H361" s="14">
        <v>8512987</v>
      </c>
      <c r="I361" s="45" t="e">
        <f>--#REF!</f>
        <v>#REF!</v>
      </c>
      <c r="J361" s="45" t="e">
        <f>--#REF!</f>
        <v>#REF!</v>
      </c>
      <c r="K361" s="12" t="s">
        <v>67</v>
      </c>
    </row>
    <row r="362" spans="4:11">
      <c r="D362" s="13" t="s">
        <v>170</v>
      </c>
      <c r="E362" s="12" t="s">
        <v>378</v>
      </c>
      <c r="F362" s="12" t="s">
        <v>434</v>
      </c>
      <c r="G362" s="12" t="s">
        <v>168</v>
      </c>
      <c r="H362" s="14">
        <v>8517811</v>
      </c>
      <c r="I362" s="45" t="e">
        <f>--#REF!</f>
        <v>#REF!</v>
      </c>
      <c r="J362" s="45" t="e">
        <f>--#REF!</f>
        <v>#REF!</v>
      </c>
      <c r="K362" s="12" t="s">
        <v>59</v>
      </c>
    </row>
    <row r="363" spans="4:11">
      <c r="D363" s="13" t="s">
        <v>163</v>
      </c>
      <c r="E363" s="12" t="s">
        <v>378</v>
      </c>
      <c r="F363" s="12" t="s">
        <v>446</v>
      </c>
      <c r="G363" s="12" t="s">
        <v>158</v>
      </c>
      <c r="H363" s="14">
        <v>8516891</v>
      </c>
      <c r="I363" s="45" t="e">
        <f>--#REF!</f>
        <v>#REF!</v>
      </c>
      <c r="J363" s="45" t="e">
        <f>--#REF!</f>
        <v>#REF!</v>
      </c>
      <c r="K363" s="12" t="s">
        <v>59</v>
      </c>
    </row>
    <row r="364" spans="4:11">
      <c r="D364" s="13" t="s">
        <v>117</v>
      </c>
      <c r="E364" s="12" t="s">
        <v>378</v>
      </c>
      <c r="F364" s="12" t="s">
        <v>496</v>
      </c>
      <c r="G364" s="12" t="s">
        <v>114</v>
      </c>
      <c r="H364" s="14">
        <v>8511779</v>
      </c>
      <c r="I364" s="45" t="e">
        <f>--#REF!</f>
        <v>#REF!</v>
      </c>
      <c r="J364" s="45" t="e">
        <f>--#REF!</f>
        <v>#REF!</v>
      </c>
      <c r="K364" s="12" t="s">
        <v>59</v>
      </c>
    </row>
    <row r="365" spans="4:11">
      <c r="D365" s="13" t="s">
        <v>142</v>
      </c>
      <c r="E365" s="12" t="s">
        <v>378</v>
      </c>
      <c r="F365" s="12" t="s">
        <v>469</v>
      </c>
      <c r="G365" s="12" t="s">
        <v>134</v>
      </c>
      <c r="H365" s="14">
        <v>8515336</v>
      </c>
      <c r="I365" s="45" t="e">
        <f>--#REF!</f>
        <v>#REF!</v>
      </c>
      <c r="J365" s="45" t="e">
        <f>--#REF!</f>
        <v>#REF!</v>
      </c>
      <c r="K365" s="12" t="s">
        <v>59</v>
      </c>
    </row>
    <row r="366" spans="4:11">
      <c r="D366" s="13" t="s">
        <v>229</v>
      </c>
      <c r="E366" s="12" t="s">
        <v>378</v>
      </c>
      <c r="F366" s="12" t="s">
        <v>386</v>
      </c>
      <c r="G366" s="12" t="s">
        <v>225</v>
      </c>
      <c r="H366" s="14">
        <v>8531369</v>
      </c>
      <c r="I366" s="45" t="e">
        <f>--#REF!</f>
        <v>#REF!</v>
      </c>
      <c r="J366" s="45" t="e">
        <f>--#REF!</f>
        <v>#REF!</v>
      </c>
      <c r="K366" s="12" t="s">
        <v>59</v>
      </c>
    </row>
    <row r="367" spans="4:11">
      <c r="D367" s="13" t="s">
        <v>115</v>
      </c>
      <c r="E367" s="12" t="s">
        <v>378</v>
      </c>
      <c r="F367" s="12" t="s">
        <v>497</v>
      </c>
      <c r="G367" s="12" t="s">
        <v>114</v>
      </c>
      <c r="H367" s="14">
        <v>8511671</v>
      </c>
      <c r="I367" s="45" t="e">
        <f>--#REF!</f>
        <v>#REF!</v>
      </c>
      <c r="J367" s="45" t="e">
        <f>--#REF!</f>
        <v>#REF!</v>
      </c>
      <c r="K367" s="12" t="s">
        <v>67</v>
      </c>
    </row>
    <row r="368" spans="4:11">
      <c r="D368" s="13" t="s">
        <v>99</v>
      </c>
      <c r="E368" s="12" t="s">
        <v>378</v>
      </c>
      <c r="F368" s="12" t="s">
        <v>459</v>
      </c>
      <c r="G368" s="12" t="s">
        <v>98</v>
      </c>
      <c r="H368" s="14">
        <v>8516201</v>
      </c>
      <c r="I368" s="45" t="e">
        <f>--#REF!</f>
        <v>#REF!</v>
      </c>
      <c r="J368" s="45" t="e">
        <f>--#REF!</f>
        <v>#REF!</v>
      </c>
      <c r="K368" s="12" t="s">
        <v>59</v>
      </c>
    </row>
    <row r="369" spans="4:11">
      <c r="D369" s="13" t="s">
        <v>139</v>
      </c>
      <c r="E369" s="12" t="s">
        <v>378</v>
      </c>
      <c r="F369" s="12" t="s">
        <v>481</v>
      </c>
      <c r="G369" s="12" t="s">
        <v>134</v>
      </c>
      <c r="H369" s="14">
        <v>8514322</v>
      </c>
      <c r="I369" s="45" t="e">
        <f>--#REF!</f>
        <v>#REF!</v>
      </c>
      <c r="J369" s="45" t="e">
        <f>--#REF!</f>
        <v>#REF!</v>
      </c>
      <c r="K369" s="12" t="s">
        <v>67</v>
      </c>
    </row>
    <row r="370" spans="4:11">
      <c r="D370" s="13" t="s">
        <v>184</v>
      </c>
      <c r="E370" s="12" t="s">
        <v>378</v>
      </c>
      <c r="F370" s="12" t="s">
        <v>423</v>
      </c>
      <c r="G370" s="12" t="s">
        <v>176</v>
      </c>
      <c r="H370" s="14">
        <v>8518949</v>
      </c>
      <c r="I370" s="45" t="e">
        <f>--#REF!</f>
        <v>#REF!</v>
      </c>
      <c r="J370" s="45" t="e">
        <f>--#REF!</f>
        <v>#REF!</v>
      </c>
      <c r="K370" s="12" t="s">
        <v>59</v>
      </c>
    </row>
    <row r="371" spans="4:11">
      <c r="D371" s="13" t="s">
        <v>112</v>
      </c>
      <c r="E371" s="12" t="s">
        <v>378</v>
      </c>
      <c r="F371" s="12" t="s">
        <v>499</v>
      </c>
      <c r="G371" s="12" t="s">
        <v>98</v>
      </c>
      <c r="H371" s="14">
        <v>8511236</v>
      </c>
      <c r="I371" s="45" t="e">
        <f>--#REF!</f>
        <v>#REF!</v>
      </c>
      <c r="J371" s="45" t="e">
        <f>--#REF!</f>
        <v>#REF!</v>
      </c>
      <c r="K371" s="12" t="s">
        <v>67</v>
      </c>
    </row>
    <row r="372" spans="4:11">
      <c r="D372" s="13" t="s">
        <v>159</v>
      </c>
      <c r="E372" s="12" t="s">
        <v>378</v>
      </c>
      <c r="F372" s="12" t="s">
        <v>436</v>
      </c>
      <c r="G372" s="12" t="s">
        <v>158</v>
      </c>
      <c r="H372" s="14">
        <v>8517531</v>
      </c>
      <c r="I372" s="45" t="e">
        <f>--#REF!</f>
        <v>#REF!</v>
      </c>
      <c r="J372" s="45" t="e">
        <f>--#REF!</f>
        <v>#REF!</v>
      </c>
      <c r="K372" s="12" t="s">
        <v>59</v>
      </c>
    </row>
    <row r="373" spans="4:11">
      <c r="D373" s="13" t="s">
        <v>202</v>
      </c>
      <c r="E373" s="12" t="s">
        <v>378</v>
      </c>
      <c r="F373" s="12" t="s">
        <v>397</v>
      </c>
      <c r="G373" s="12" t="s">
        <v>201</v>
      </c>
      <c r="H373" s="14">
        <v>8530743</v>
      </c>
      <c r="I373" s="45" t="e">
        <f>--#REF!</f>
        <v>#REF!</v>
      </c>
      <c r="J373" s="45" t="e">
        <f>--#REF!</f>
        <v>#REF!</v>
      </c>
      <c r="K373" s="12" t="s">
        <v>59</v>
      </c>
    </row>
    <row r="374" spans="4:11">
      <c r="D374" s="13" t="s">
        <v>138</v>
      </c>
      <c r="E374" s="12" t="s">
        <v>378</v>
      </c>
      <c r="F374" s="12" t="s">
        <v>476</v>
      </c>
      <c r="G374" s="12" t="s">
        <v>134</v>
      </c>
      <c r="H374" s="14">
        <v>8514733</v>
      </c>
      <c r="I374" s="45" t="e">
        <f>--#REF!</f>
        <v>#REF!</v>
      </c>
      <c r="J374" s="45" t="e">
        <f>--#REF!</f>
        <v>#REF!</v>
      </c>
      <c r="K374" s="12" t="s">
        <v>59</v>
      </c>
    </row>
    <row r="375" spans="4:11">
      <c r="D375" s="13" t="s">
        <v>128</v>
      </c>
      <c r="E375" s="12" t="s">
        <v>378</v>
      </c>
      <c r="F375" s="12" t="s">
        <v>490</v>
      </c>
      <c r="G375" s="12" t="s">
        <v>127</v>
      </c>
      <c r="H375" s="14">
        <v>8512451</v>
      </c>
      <c r="I375" s="45" t="e">
        <f>--#REF!</f>
        <v>#REF!</v>
      </c>
      <c r="J375" s="45" t="e">
        <f>--#REF!</f>
        <v>#REF!</v>
      </c>
      <c r="K375" s="12" t="s">
        <v>59</v>
      </c>
    </row>
    <row r="376" spans="4:11">
      <c r="D376" s="13" t="s">
        <v>199</v>
      </c>
      <c r="E376" s="12" t="s">
        <v>378</v>
      </c>
      <c r="F376" s="12" t="s">
        <v>395</v>
      </c>
      <c r="G376" s="12" t="s">
        <v>196</v>
      </c>
      <c r="H376" s="14">
        <v>8530882</v>
      </c>
      <c r="I376" s="45" t="e">
        <f>--#REF!</f>
        <v>#REF!</v>
      </c>
      <c r="J376" s="45" t="e">
        <f>--#REF!</f>
        <v>#REF!</v>
      </c>
      <c r="K376" s="12" t="s">
        <v>59</v>
      </c>
    </row>
    <row r="377" spans="4:11">
      <c r="D377" s="13" t="s">
        <v>215</v>
      </c>
      <c r="E377" s="12" t="s">
        <v>378</v>
      </c>
      <c r="F377" s="12" t="s">
        <v>414</v>
      </c>
      <c r="G377" s="12" t="s">
        <v>214</v>
      </c>
      <c r="H377" s="14">
        <v>8519200</v>
      </c>
      <c r="I377" s="45" t="e">
        <f>--#REF!</f>
        <v>#REF!</v>
      </c>
      <c r="J377" s="45" t="e">
        <f>--#REF!</f>
        <v>#REF!</v>
      </c>
      <c r="K377" s="12" t="s">
        <v>59</v>
      </c>
    </row>
    <row r="378" spans="4:11">
      <c r="D378" s="13" t="s">
        <v>106</v>
      </c>
      <c r="E378" s="12" t="s">
        <v>378</v>
      </c>
      <c r="F378" s="12" t="s">
        <v>478</v>
      </c>
      <c r="G378" s="12" t="s">
        <v>98</v>
      </c>
      <c r="H378" s="14">
        <v>8514560</v>
      </c>
      <c r="I378" s="45" t="e">
        <f>--#REF!</f>
        <v>#REF!</v>
      </c>
      <c r="J378" s="45" t="e">
        <f>--#REF!</f>
        <v>#REF!</v>
      </c>
      <c r="K378" s="12" t="s">
        <v>59</v>
      </c>
    </row>
    <row r="379" spans="4:11">
      <c r="D379" s="13" t="s">
        <v>105</v>
      </c>
      <c r="E379" s="12" t="s">
        <v>378</v>
      </c>
      <c r="F379" s="12" t="s">
        <v>477</v>
      </c>
      <c r="G379" s="12" t="s">
        <v>98</v>
      </c>
      <c r="H379" s="14">
        <v>8514594</v>
      </c>
      <c r="I379" s="45" t="e">
        <f>--#REF!</f>
        <v>#REF!</v>
      </c>
      <c r="J379" s="45" t="e">
        <f>--#REF!</f>
        <v>#REF!</v>
      </c>
      <c r="K379" s="12" t="s">
        <v>59</v>
      </c>
    </row>
    <row r="380" spans="4:11">
      <c r="D380" s="13" t="s">
        <v>200</v>
      </c>
      <c r="E380" s="12" t="s">
        <v>378</v>
      </c>
      <c r="F380" s="12" t="s">
        <v>394</v>
      </c>
      <c r="G380" s="12" t="s">
        <v>196</v>
      </c>
      <c r="H380" s="14">
        <v>8530884</v>
      </c>
      <c r="I380" s="45" t="e">
        <f>--#REF!</f>
        <v>#REF!</v>
      </c>
      <c r="J380" s="45" t="e">
        <f>--#REF!</f>
        <v>#REF!</v>
      </c>
      <c r="K380" s="12" t="s">
        <v>59</v>
      </c>
    </row>
    <row r="381" spans="4:11">
      <c r="D381" s="13" t="s">
        <v>96</v>
      </c>
      <c r="E381" s="12" t="s">
        <v>378</v>
      </c>
      <c r="F381" s="12" t="s">
        <v>448</v>
      </c>
      <c r="G381" s="12" t="s">
        <v>93</v>
      </c>
      <c r="H381" s="14">
        <v>8516761</v>
      </c>
      <c r="I381" s="45" t="e">
        <f>--#REF!</f>
        <v>#REF!</v>
      </c>
      <c r="J381" s="45" t="e">
        <f>--#REF!</f>
        <v>#REF!</v>
      </c>
      <c r="K381" s="12" t="s">
        <v>67</v>
      </c>
    </row>
    <row r="382" spans="4:11">
      <c r="D382" s="13" t="s">
        <v>187</v>
      </c>
      <c r="E382" s="12" t="s">
        <v>378</v>
      </c>
      <c r="F382" s="12" t="s">
        <v>424</v>
      </c>
      <c r="G382" s="12" t="s">
        <v>176</v>
      </c>
      <c r="H382" s="14">
        <v>8518945</v>
      </c>
      <c r="I382" s="45" t="e">
        <f>--#REF!</f>
        <v>#REF!</v>
      </c>
      <c r="J382" s="45" t="e">
        <f>--#REF!</f>
        <v>#REF!</v>
      </c>
      <c r="K382" s="12" t="s">
        <v>59</v>
      </c>
    </row>
    <row r="383" spans="4:11">
      <c r="D383" s="13" t="s">
        <v>224</v>
      </c>
      <c r="E383" s="12" t="s">
        <v>378</v>
      </c>
      <c r="F383" s="12" t="s">
        <v>411</v>
      </c>
      <c r="G383" s="12" t="s">
        <v>222</v>
      </c>
      <c r="H383" s="14">
        <v>8519726</v>
      </c>
      <c r="I383" s="45" t="e">
        <f>--#REF!</f>
        <v>#REF!</v>
      </c>
      <c r="J383" s="45" t="e">
        <f>--#REF!</f>
        <v>#REF!</v>
      </c>
      <c r="K383" s="12" t="s">
        <v>59</v>
      </c>
    </row>
    <row r="384" spans="4:11">
      <c r="D384" s="13" t="s">
        <v>216</v>
      </c>
      <c r="E384" s="12" t="s">
        <v>378</v>
      </c>
      <c r="F384" s="12" t="s">
        <v>392</v>
      </c>
      <c r="G384" s="12" t="s">
        <v>214</v>
      </c>
      <c r="H384" s="14">
        <v>8531077</v>
      </c>
      <c r="I384" s="45" t="e">
        <f>--#REF!</f>
        <v>#REF!</v>
      </c>
      <c r="J384" s="45" t="e">
        <f>--#REF!</f>
        <v>#REF!</v>
      </c>
      <c r="K384" s="12" t="s">
        <v>59</v>
      </c>
    </row>
    <row r="385" spans="4:11">
      <c r="D385" s="13" t="s">
        <v>211</v>
      </c>
      <c r="E385" s="12" t="s">
        <v>378</v>
      </c>
      <c r="F385" s="12" t="s">
        <v>406</v>
      </c>
      <c r="G385" s="12" t="s">
        <v>205</v>
      </c>
      <c r="H385" s="14">
        <v>8530398</v>
      </c>
      <c r="I385" s="45" t="e">
        <f>--#REF!</f>
        <v>#REF!</v>
      </c>
      <c r="J385" s="45" t="e">
        <f>--#REF!</f>
        <v>#REF!</v>
      </c>
      <c r="K385" s="12" t="s">
        <v>59</v>
      </c>
    </row>
    <row r="386" spans="4:11">
      <c r="D386" s="13" t="s">
        <v>180</v>
      </c>
      <c r="E386" s="12" t="s">
        <v>378</v>
      </c>
      <c r="F386" s="12" t="s">
        <v>429</v>
      </c>
      <c r="G386" s="12" t="s">
        <v>176</v>
      </c>
      <c r="H386" s="14">
        <v>8518905</v>
      </c>
      <c r="I386" s="45" t="e">
        <f>--#REF!</f>
        <v>#REF!</v>
      </c>
      <c r="J386" s="45" t="e">
        <f>--#REF!</f>
        <v>#REF!</v>
      </c>
      <c r="K386" s="12" t="s">
        <v>59</v>
      </c>
    </row>
    <row r="387" spans="4:11">
      <c r="D387" s="13" t="s">
        <v>220</v>
      </c>
      <c r="E387" s="12" t="s">
        <v>378</v>
      </c>
      <c r="F387" s="12" t="s">
        <v>410</v>
      </c>
      <c r="G387" s="12" t="s">
        <v>214</v>
      </c>
      <c r="H387" s="14">
        <v>8519789</v>
      </c>
      <c r="I387" s="45" t="e">
        <f>--#REF!</f>
        <v>#REF!</v>
      </c>
      <c r="J387" s="45" t="e">
        <f>--#REF!</f>
        <v>#REF!</v>
      </c>
      <c r="K387" s="12" t="s">
        <v>59</v>
      </c>
    </row>
    <row r="388" spans="4:11">
      <c r="D388" s="13" t="s">
        <v>118</v>
      </c>
      <c r="E388" s="12" t="s">
        <v>378</v>
      </c>
      <c r="F388" s="12" t="s">
        <v>498</v>
      </c>
      <c r="G388" s="12" t="s">
        <v>114</v>
      </c>
      <c r="H388" s="14">
        <v>8511629</v>
      </c>
      <c r="I388" s="45" t="e">
        <f>--#REF!</f>
        <v>#REF!</v>
      </c>
      <c r="J388" s="45" t="e">
        <f>--#REF!</f>
        <v>#REF!</v>
      </c>
      <c r="K388" s="12" t="s">
        <v>59</v>
      </c>
    </row>
    <row r="389" spans="4:11">
      <c r="D389" s="13" t="s">
        <v>228</v>
      </c>
      <c r="E389" s="12" t="s">
        <v>378</v>
      </c>
      <c r="F389" s="12" t="s">
        <v>385</v>
      </c>
      <c r="G389" s="12" t="s">
        <v>225</v>
      </c>
      <c r="H389" s="14">
        <v>8531390</v>
      </c>
      <c r="I389" s="45" t="e">
        <f>--#REF!</f>
        <v>#REF!</v>
      </c>
      <c r="J389" s="45" t="e">
        <f>--#REF!</f>
        <v>#REF!</v>
      </c>
      <c r="K389" s="12" t="s">
        <v>59</v>
      </c>
    </row>
    <row r="390" spans="4:11">
      <c r="D390" s="13" t="s">
        <v>127</v>
      </c>
      <c r="E390" s="12" t="s">
        <v>378</v>
      </c>
      <c r="F390" s="12" t="s">
        <v>488</v>
      </c>
      <c r="G390" s="12" t="s">
        <v>127</v>
      </c>
      <c r="H390" s="14">
        <v>8512671</v>
      </c>
      <c r="I390" s="45" t="e">
        <f>--#REF!</f>
        <v>#REF!</v>
      </c>
      <c r="J390" s="45" t="e">
        <f>--#REF!</f>
        <v>#REF!</v>
      </c>
      <c r="K390" s="12" t="s">
        <v>59</v>
      </c>
    </row>
    <row r="391" spans="4:11">
      <c r="D391" s="13" t="s">
        <v>126</v>
      </c>
      <c r="E391" s="12" t="s">
        <v>378</v>
      </c>
      <c r="F391" s="12" t="s">
        <v>491</v>
      </c>
      <c r="G391" s="12" t="s">
        <v>119</v>
      </c>
      <c r="H391" s="14">
        <v>8512354</v>
      </c>
      <c r="I391" s="45" t="e">
        <f>--#REF!</f>
        <v>#REF!</v>
      </c>
      <c r="J391" s="45" t="e">
        <f>--#REF!</f>
        <v>#REF!</v>
      </c>
      <c r="K391" s="12" t="s">
        <v>59</v>
      </c>
    </row>
    <row r="392" spans="4:11">
      <c r="D392" s="13" t="s">
        <v>129</v>
      </c>
      <c r="E392" s="12" t="s">
        <v>378</v>
      </c>
      <c r="F392" s="12" t="s">
        <v>486</v>
      </c>
      <c r="G392" s="12" t="s">
        <v>127</v>
      </c>
      <c r="H392" s="14">
        <v>8512769</v>
      </c>
      <c r="I392" s="45" t="e">
        <f>--#REF!</f>
        <v>#REF!</v>
      </c>
      <c r="J392" s="45" t="e">
        <f>--#REF!</f>
        <v>#REF!</v>
      </c>
      <c r="K392" s="12" t="s">
        <v>67</v>
      </c>
    </row>
    <row r="393" spans="4:11">
      <c r="D393" s="13" t="s">
        <v>132</v>
      </c>
      <c r="E393" s="12" t="s">
        <v>378</v>
      </c>
      <c r="F393" s="12" t="s">
        <v>482</v>
      </c>
      <c r="G393" s="12" t="s">
        <v>127</v>
      </c>
      <c r="H393" s="14">
        <v>8513825</v>
      </c>
      <c r="I393" s="45" t="e">
        <f>--#REF!</f>
        <v>#REF!</v>
      </c>
      <c r="J393" s="45" t="e">
        <f>--#REF!</f>
        <v>#REF!</v>
      </c>
      <c r="K393" s="12" t="s">
        <v>67</v>
      </c>
    </row>
    <row r="394" spans="4:11">
      <c r="D394" s="13" t="s">
        <v>226</v>
      </c>
      <c r="E394" s="12" t="s">
        <v>378</v>
      </c>
      <c r="F394" s="12" t="s">
        <v>388</v>
      </c>
      <c r="G394" s="12" t="s">
        <v>225</v>
      </c>
      <c r="H394" s="14">
        <v>8531232</v>
      </c>
      <c r="I394" s="45" t="e">
        <f>--#REF!</f>
        <v>#REF!</v>
      </c>
      <c r="J394" s="45" t="e">
        <f>--#REF!</f>
        <v>#REF!</v>
      </c>
      <c r="K394" s="12" t="s">
        <v>59</v>
      </c>
    </row>
    <row r="395" spans="4:11">
      <c r="D395" s="13" t="s">
        <v>121</v>
      </c>
      <c r="E395" s="12" t="s">
        <v>378</v>
      </c>
      <c r="F395" s="12" t="s">
        <v>487</v>
      </c>
      <c r="G395" s="12" t="s">
        <v>119</v>
      </c>
      <c r="H395" s="14">
        <v>8512735</v>
      </c>
      <c r="I395" s="45" t="e">
        <f>--#REF!</f>
        <v>#REF!</v>
      </c>
      <c r="J395" s="45" t="e">
        <f>--#REF!</f>
        <v>#REF!</v>
      </c>
      <c r="K395" s="12" t="s">
        <v>67</v>
      </c>
    </row>
    <row r="396" spans="4:11">
      <c r="D396" s="13" t="s">
        <v>116</v>
      </c>
      <c r="E396" s="12" t="s">
        <v>378</v>
      </c>
      <c r="F396" s="12" t="s">
        <v>493</v>
      </c>
      <c r="G396" s="12" t="s">
        <v>114</v>
      </c>
      <c r="H396" s="14">
        <v>8512114</v>
      </c>
      <c r="I396" s="45" t="e">
        <f>--#REF!</f>
        <v>#REF!</v>
      </c>
      <c r="J396" s="45" t="e">
        <f>--#REF!</f>
        <v>#REF!</v>
      </c>
      <c r="K396" s="12" t="s">
        <v>59</v>
      </c>
    </row>
    <row r="397" spans="4:11">
      <c r="D397" s="13" t="s">
        <v>179</v>
      </c>
      <c r="E397" s="12" t="s">
        <v>378</v>
      </c>
      <c r="F397" s="12" t="s">
        <v>430</v>
      </c>
      <c r="G397" s="12" t="s">
        <v>176</v>
      </c>
      <c r="H397" s="14">
        <v>8518903</v>
      </c>
      <c r="I397" s="45" t="e">
        <f>--#REF!</f>
        <v>#REF!</v>
      </c>
      <c r="J397" s="45" t="e">
        <f>--#REF!</f>
        <v>#REF!</v>
      </c>
      <c r="K397" s="12" t="s">
        <v>59</v>
      </c>
    </row>
    <row r="398" spans="4:11">
      <c r="D398" s="13" t="s">
        <v>173</v>
      </c>
      <c r="E398" s="12" t="s">
        <v>378</v>
      </c>
      <c r="F398" s="12" t="s">
        <v>415</v>
      </c>
      <c r="G398" s="12" t="s">
        <v>168</v>
      </c>
      <c r="H398" s="14">
        <v>8519112</v>
      </c>
      <c r="I398" s="45" t="e">
        <f>--#REF!</f>
        <v>#REF!</v>
      </c>
      <c r="J398" s="45" t="e">
        <f>--#REF!</f>
        <v>#REF!</v>
      </c>
      <c r="K398" s="12" t="s">
        <v>59</v>
      </c>
    </row>
    <row r="399" spans="4:11">
      <c r="D399" s="13" t="s">
        <v>182</v>
      </c>
      <c r="E399" s="12" t="s">
        <v>378</v>
      </c>
      <c r="F399" s="12" t="s">
        <v>428</v>
      </c>
      <c r="G399" s="12" t="s">
        <v>176</v>
      </c>
      <c r="H399" s="14">
        <v>8518919</v>
      </c>
      <c r="I399" s="45" t="e">
        <f>--#REF!</f>
        <v>#REF!</v>
      </c>
      <c r="J399" s="45" t="e">
        <f>--#REF!</f>
        <v>#REF!</v>
      </c>
      <c r="K399" s="12" t="s">
        <v>59</v>
      </c>
    </row>
    <row r="400" spans="4:11">
      <c r="D400" s="13" t="s">
        <v>175</v>
      </c>
      <c r="E400" s="12" t="s">
        <v>378</v>
      </c>
      <c r="F400" s="12" t="s">
        <v>431</v>
      </c>
      <c r="G400" s="12" t="s">
        <v>168</v>
      </c>
      <c r="H400" s="14">
        <v>8518750</v>
      </c>
      <c r="I400" s="45" t="e">
        <f>--#REF!</f>
        <v>#REF!</v>
      </c>
      <c r="J400" s="45" t="e">
        <f>--#REF!</f>
        <v>#REF!</v>
      </c>
      <c r="K400" s="12" t="s">
        <v>67</v>
      </c>
    </row>
    <row r="401" spans="4:11">
      <c r="D401" s="13" t="s">
        <v>122</v>
      </c>
      <c r="E401" s="12" t="s">
        <v>378</v>
      </c>
      <c r="F401" s="12" t="s">
        <v>500</v>
      </c>
      <c r="G401" s="12" t="s">
        <v>119</v>
      </c>
      <c r="H401" s="14">
        <v>8511171</v>
      </c>
      <c r="I401" s="45" t="e">
        <f>--#REF!</f>
        <v>#REF!</v>
      </c>
      <c r="J401" s="45" t="e">
        <f>--#REF!</f>
        <v>#REF!</v>
      </c>
      <c r="K401" s="12" t="s">
        <v>59</v>
      </c>
    </row>
    <row r="402" spans="4:11">
      <c r="D402" s="13" t="s">
        <v>190</v>
      </c>
      <c r="E402" s="12" t="s">
        <v>378</v>
      </c>
      <c r="F402" s="12" t="s">
        <v>421</v>
      </c>
      <c r="G402" s="12" t="s">
        <v>176</v>
      </c>
      <c r="H402" s="14">
        <v>8518964</v>
      </c>
      <c r="I402" s="45" t="e">
        <f>--#REF!</f>
        <v>#REF!</v>
      </c>
      <c r="J402" s="45" t="e">
        <f>--#REF!</f>
        <v>#REF!</v>
      </c>
      <c r="K402" s="12" t="s">
        <v>59</v>
      </c>
    </row>
    <row r="403" spans="4:11">
      <c r="D403" s="13" t="s">
        <v>194</v>
      </c>
      <c r="E403" s="12" t="s">
        <v>378</v>
      </c>
      <c r="F403" s="12" t="s">
        <v>380</v>
      </c>
      <c r="G403" s="12" t="s">
        <v>176</v>
      </c>
      <c r="H403" s="14" t="s">
        <v>195</v>
      </c>
      <c r="I403" s="45" t="e">
        <f>--#REF!</f>
        <v>#REF!</v>
      </c>
      <c r="J403" s="45" t="e">
        <f>--#REF!</f>
        <v>#REF!</v>
      </c>
      <c r="K403" s="12" t="s">
        <v>59</v>
      </c>
    </row>
    <row r="404" spans="4:11">
      <c r="D404" s="13" t="s">
        <v>234</v>
      </c>
      <c r="E404" s="12" t="s">
        <v>378</v>
      </c>
      <c r="F404" s="12" t="s">
        <v>381</v>
      </c>
      <c r="G404" s="12" t="s">
        <v>225</v>
      </c>
      <c r="H404" s="14">
        <v>8531592</v>
      </c>
      <c r="I404" s="45" t="e">
        <f>--#REF!</f>
        <v>#REF!</v>
      </c>
      <c r="J404" s="45" t="e">
        <f>--#REF!</f>
        <v>#REF!</v>
      </c>
      <c r="K404" s="12" t="s">
        <v>59</v>
      </c>
    </row>
    <row r="405" spans="4:11">
      <c r="D405" s="13" t="s">
        <v>177</v>
      </c>
      <c r="E405" s="12" t="s">
        <v>378</v>
      </c>
      <c r="F405" s="12" t="s">
        <v>399</v>
      </c>
      <c r="G405" s="12" t="s">
        <v>176</v>
      </c>
      <c r="H405" s="14">
        <v>8530645</v>
      </c>
      <c r="I405" s="45" t="e">
        <f>--#REF!</f>
        <v>#REF!</v>
      </c>
      <c r="J405" s="45" t="e">
        <f>--#REF!</f>
        <v>#REF!</v>
      </c>
      <c r="K405" s="12" t="s">
        <v>59</v>
      </c>
    </row>
    <row r="406" spans="4:11">
      <c r="D406" s="13" t="s">
        <v>137</v>
      </c>
      <c r="E406" s="12" t="s">
        <v>378</v>
      </c>
      <c r="F406" s="12" t="s">
        <v>474</v>
      </c>
      <c r="G406" s="12" t="s">
        <v>134</v>
      </c>
      <c r="H406" s="14">
        <v>8514961</v>
      </c>
      <c r="I406" s="45" t="e">
        <f>--#REF!</f>
        <v>#REF!</v>
      </c>
      <c r="J406" s="45" t="e">
        <f>--#REF!</f>
        <v>#REF!</v>
      </c>
      <c r="K406" s="12" t="s">
        <v>59</v>
      </c>
    </row>
    <row r="407" spans="4:11">
      <c r="D407" s="13" t="s">
        <v>94</v>
      </c>
      <c r="E407" s="12" t="s">
        <v>378</v>
      </c>
      <c r="F407" s="12" t="s">
        <v>443</v>
      </c>
      <c r="G407" s="12" t="s">
        <v>93</v>
      </c>
      <c r="H407" s="14">
        <v>8516990</v>
      </c>
      <c r="I407" s="45" t="e">
        <f>--#REF!</f>
        <v>#REF!</v>
      </c>
      <c r="J407" s="45" t="e">
        <f>--#REF!</f>
        <v>#REF!</v>
      </c>
      <c r="K407" s="12" t="s">
        <v>67</v>
      </c>
    </row>
    <row r="408" spans="4:11">
      <c r="D408" s="13" t="s">
        <v>221</v>
      </c>
      <c r="E408" s="12" t="s">
        <v>378</v>
      </c>
      <c r="F408" s="12" t="s">
        <v>390</v>
      </c>
      <c r="G408" s="12" t="s">
        <v>214</v>
      </c>
      <c r="H408" s="14">
        <v>8531156</v>
      </c>
      <c r="I408" s="45" t="e">
        <f>--#REF!</f>
        <v>#REF!</v>
      </c>
      <c r="J408" s="45" t="e">
        <f>--#REF!</f>
        <v>#REF!</v>
      </c>
      <c r="K408" s="12" t="s">
        <v>59</v>
      </c>
    </row>
    <row r="409" spans="4:11">
      <c r="D409" s="13" t="s">
        <v>156</v>
      </c>
      <c r="E409" s="12" t="s">
        <v>378</v>
      </c>
      <c r="F409" s="12" t="s">
        <v>449</v>
      </c>
      <c r="G409" s="12" t="s">
        <v>148</v>
      </c>
      <c r="H409" s="14">
        <v>8516745</v>
      </c>
      <c r="I409" s="45" t="e">
        <f>--#REF!</f>
        <v>#REF!</v>
      </c>
      <c r="J409" s="45" t="e">
        <f>--#REF!</f>
        <v>#REF!</v>
      </c>
      <c r="K409" s="12" t="s">
        <v>59</v>
      </c>
    </row>
    <row r="410" spans="4:11">
      <c r="D410" s="13" t="s">
        <v>63</v>
      </c>
      <c r="E410" s="12" t="s">
        <v>377</v>
      </c>
      <c r="F410" s="12" t="s">
        <v>571</v>
      </c>
      <c r="G410" s="12" t="s">
        <v>57</v>
      </c>
      <c r="H410" s="14">
        <v>8450948</v>
      </c>
      <c r="I410" s="45" t="e">
        <f>--#REF!</f>
        <v>#REF!</v>
      </c>
      <c r="J410" s="45" t="e">
        <f>--#REF!</f>
        <v>#REF!</v>
      </c>
      <c r="K410" s="12" t="s">
        <v>59</v>
      </c>
    </row>
    <row r="411" spans="4:11">
      <c r="D411" s="13" t="s">
        <v>78</v>
      </c>
      <c r="E411" s="12" t="s">
        <v>377</v>
      </c>
      <c r="F411" s="12" t="s">
        <v>562</v>
      </c>
      <c r="G411" s="12" t="s">
        <v>68</v>
      </c>
      <c r="H411" s="14">
        <v>8453033</v>
      </c>
      <c r="I411" s="45" t="e">
        <f>--#REF!</f>
        <v>#REF!</v>
      </c>
      <c r="J411" s="45" t="e">
        <f>--#REF!</f>
        <v>#REF!</v>
      </c>
      <c r="K411" s="12" t="s">
        <v>59</v>
      </c>
    </row>
    <row r="412" spans="4:11">
      <c r="D412" s="13" t="s">
        <v>69</v>
      </c>
      <c r="E412" s="12" t="s">
        <v>377</v>
      </c>
      <c r="F412" s="12" t="s">
        <v>555</v>
      </c>
      <c r="G412" s="12" t="s">
        <v>68</v>
      </c>
      <c r="H412" s="14">
        <v>8453999</v>
      </c>
      <c r="I412" s="45" t="e">
        <f>--#REF!</f>
        <v>#REF!</v>
      </c>
      <c r="J412" s="45" t="e">
        <f>--#REF!</f>
        <v>#REF!</v>
      </c>
      <c r="K412" s="12" t="s">
        <v>59</v>
      </c>
    </row>
    <row r="413" spans="4:11">
      <c r="D413" s="13" t="s">
        <v>89</v>
      </c>
      <c r="E413" s="12" t="s">
        <v>377</v>
      </c>
      <c r="F413" s="12" t="s">
        <v>545</v>
      </c>
      <c r="G413" s="12" t="s">
        <v>87</v>
      </c>
      <c r="H413" s="14">
        <v>8459681</v>
      </c>
      <c r="I413" s="45" t="e">
        <f>--#REF!</f>
        <v>#REF!</v>
      </c>
      <c r="J413" s="45" t="e">
        <f>--#REF!</f>
        <v>#REF!</v>
      </c>
      <c r="K413" s="12" t="s">
        <v>67</v>
      </c>
    </row>
    <row r="414" spans="4:11">
      <c r="D414" s="13" t="s">
        <v>89</v>
      </c>
      <c r="E414" s="12" t="s">
        <v>377</v>
      </c>
      <c r="F414" s="12" t="s">
        <v>545</v>
      </c>
      <c r="G414" s="12" t="s">
        <v>87</v>
      </c>
      <c r="H414" s="14">
        <v>8459338</v>
      </c>
      <c r="I414" s="45" t="e">
        <f>--#REF!</f>
        <v>#REF!</v>
      </c>
      <c r="J414" s="45" t="e">
        <f>--#REF!</f>
        <v>#REF!</v>
      </c>
      <c r="K414" s="12" t="s">
        <v>67</v>
      </c>
    </row>
    <row r="415" spans="4:11">
      <c r="D415" s="13" t="s">
        <v>73</v>
      </c>
      <c r="E415" s="12" t="s">
        <v>377</v>
      </c>
      <c r="F415" s="12" t="s">
        <v>567</v>
      </c>
      <c r="G415" s="12" t="s">
        <v>68</v>
      </c>
      <c r="H415" s="14">
        <v>8451552</v>
      </c>
      <c r="I415" s="45" t="e">
        <f>--#REF!</f>
        <v>#REF!</v>
      </c>
      <c r="J415" s="45" t="e">
        <f>--#REF!</f>
        <v>#REF!</v>
      </c>
      <c r="K415" s="12" t="s">
        <v>67</v>
      </c>
    </row>
    <row r="416" spans="4:11">
      <c r="D416" s="13" t="s">
        <v>75</v>
      </c>
      <c r="E416" s="12" t="s">
        <v>377</v>
      </c>
      <c r="F416" s="12" t="s">
        <v>565</v>
      </c>
      <c r="G416" s="12" t="s">
        <v>68</v>
      </c>
      <c r="H416" s="14">
        <v>8452154</v>
      </c>
      <c r="I416" s="45" t="e">
        <f>--#REF!</f>
        <v>#REF!</v>
      </c>
      <c r="J416" s="45" t="e">
        <f>--#REF!</f>
        <v>#REF!</v>
      </c>
      <c r="K416" s="12" t="s">
        <v>59</v>
      </c>
    </row>
    <row r="417" spans="4:11">
      <c r="D417" s="13" t="s">
        <v>74</v>
      </c>
      <c r="E417" s="12" t="s">
        <v>377</v>
      </c>
      <c r="F417" s="12" t="s">
        <v>566</v>
      </c>
      <c r="G417" s="12" t="s">
        <v>68</v>
      </c>
      <c r="H417" s="14">
        <v>8451929</v>
      </c>
      <c r="I417" s="45" t="e">
        <f>--#REF!</f>
        <v>#REF!</v>
      </c>
      <c r="J417" s="45" t="e">
        <f>--#REF!</f>
        <v>#REF!</v>
      </c>
      <c r="K417" s="12" t="s">
        <v>59</v>
      </c>
    </row>
    <row r="418" spans="4:11">
      <c r="D418" s="13" t="s">
        <v>65</v>
      </c>
      <c r="E418" s="12" t="s">
        <v>377</v>
      </c>
      <c r="F418" s="12" t="s">
        <v>561</v>
      </c>
      <c r="G418" s="12" t="s">
        <v>57</v>
      </c>
      <c r="H418" s="14">
        <v>8453201</v>
      </c>
      <c r="I418" s="45" t="e">
        <f>--#REF!</f>
        <v>#REF!</v>
      </c>
      <c r="J418" s="45" t="e">
        <f>--#REF!</f>
        <v>#REF!</v>
      </c>
      <c r="K418" s="12" t="s">
        <v>59</v>
      </c>
    </row>
    <row r="419" spans="4:11">
      <c r="D419" s="13" t="s">
        <v>71</v>
      </c>
      <c r="E419" s="12" t="s">
        <v>377</v>
      </c>
      <c r="F419" s="12" t="s">
        <v>559</v>
      </c>
      <c r="G419" s="12" t="s">
        <v>68</v>
      </c>
      <c r="H419" s="14">
        <v>8453465</v>
      </c>
      <c r="I419" s="45" t="e">
        <f>--#REF!</f>
        <v>#REF!</v>
      </c>
      <c r="J419" s="45" t="e">
        <f>--#REF!</f>
        <v>#REF!</v>
      </c>
      <c r="K419" s="12" t="s">
        <v>59</v>
      </c>
    </row>
    <row r="420" spans="4:11">
      <c r="D420" s="13" t="s">
        <v>83</v>
      </c>
      <c r="E420" s="12" t="s">
        <v>377</v>
      </c>
      <c r="F420" s="12" t="s">
        <v>551</v>
      </c>
      <c r="G420" s="12" t="s">
        <v>68</v>
      </c>
      <c r="H420" s="14">
        <v>8454578</v>
      </c>
      <c r="I420" s="45" t="e">
        <f>--#REF!</f>
        <v>#REF!</v>
      </c>
      <c r="J420" s="45" t="e">
        <f>--#REF!</f>
        <v>#REF!</v>
      </c>
      <c r="K420" s="12" t="s">
        <v>59</v>
      </c>
    </row>
    <row r="421" spans="4:11">
      <c r="D421" s="13" t="s">
        <v>76</v>
      </c>
      <c r="E421" s="12" t="s">
        <v>377</v>
      </c>
      <c r="F421" s="12" t="s">
        <v>611</v>
      </c>
      <c r="G421" s="12" t="s">
        <v>68</v>
      </c>
      <c r="H421" s="14">
        <v>8447386</v>
      </c>
      <c r="I421" s="45" t="e">
        <f>--#REF!</f>
        <v>#REF!</v>
      </c>
      <c r="J421" s="45" t="e">
        <f>--#REF!</f>
        <v>#REF!</v>
      </c>
      <c r="K421" s="12" t="s">
        <v>67</v>
      </c>
    </row>
    <row r="422" spans="4:11">
      <c r="D422" s="13" t="s">
        <v>62</v>
      </c>
      <c r="E422" s="12" t="s">
        <v>377</v>
      </c>
      <c r="F422" s="12" t="s">
        <v>570</v>
      </c>
      <c r="G422" s="12" t="s">
        <v>57</v>
      </c>
      <c r="H422" s="14">
        <v>8450954</v>
      </c>
      <c r="I422" s="45" t="e">
        <f>--#REF!</f>
        <v>#REF!</v>
      </c>
      <c r="J422" s="45" t="e">
        <f>--#REF!</f>
        <v>#REF!</v>
      </c>
      <c r="K422" s="12" t="s">
        <v>59</v>
      </c>
    </row>
    <row r="423" spans="4:11">
      <c r="D423" s="13" t="s">
        <v>86</v>
      </c>
      <c r="E423" s="12" t="s">
        <v>377</v>
      </c>
      <c r="F423" s="12" t="s">
        <v>550</v>
      </c>
      <c r="G423" s="12" t="s">
        <v>68</v>
      </c>
      <c r="H423" s="14">
        <v>8454658</v>
      </c>
      <c r="I423" s="45" t="e">
        <f>--#REF!</f>
        <v>#REF!</v>
      </c>
      <c r="J423" s="45" t="e">
        <f>--#REF!</f>
        <v>#REF!</v>
      </c>
      <c r="K423" s="12" t="s">
        <v>59</v>
      </c>
    </row>
    <row r="424" spans="4:11">
      <c r="D424" s="13" t="s">
        <v>66</v>
      </c>
      <c r="E424" s="12" t="s">
        <v>377</v>
      </c>
      <c r="F424" s="12" t="s">
        <v>563</v>
      </c>
      <c r="G424" s="12" t="s">
        <v>57</v>
      </c>
      <c r="H424" s="14">
        <v>8452660</v>
      </c>
      <c r="I424" s="45" t="e">
        <f>--#REF!</f>
        <v>#REF!</v>
      </c>
      <c r="J424" s="45" t="e">
        <f>--#REF!</f>
        <v>#REF!</v>
      </c>
      <c r="K424" s="12" t="s">
        <v>67</v>
      </c>
    </row>
    <row r="425" spans="4:11">
      <c r="D425" s="13" t="s">
        <v>64</v>
      </c>
      <c r="E425" s="12" t="s">
        <v>377</v>
      </c>
      <c r="F425" s="12" t="s">
        <v>572</v>
      </c>
      <c r="G425" s="12" t="s">
        <v>57</v>
      </c>
      <c r="H425" s="14">
        <v>8450898</v>
      </c>
      <c r="I425" s="45" t="e">
        <f>--#REF!</f>
        <v>#REF!</v>
      </c>
      <c r="J425" s="45" t="e">
        <f>--#REF!</f>
        <v>#REF!</v>
      </c>
      <c r="K425" s="12" t="s">
        <v>59</v>
      </c>
    </row>
    <row r="426" spans="4:11">
      <c r="D426" s="13" t="s">
        <v>82</v>
      </c>
      <c r="E426" s="12" t="s">
        <v>377</v>
      </c>
      <c r="F426" s="12" t="s">
        <v>558</v>
      </c>
      <c r="G426" s="12" t="s">
        <v>68</v>
      </c>
      <c r="H426" s="14">
        <v>8453611</v>
      </c>
      <c r="I426" s="45" t="e">
        <f>--#REF!</f>
        <v>#REF!</v>
      </c>
      <c r="J426" s="45" t="e">
        <f>--#REF!</f>
        <v>#REF!</v>
      </c>
      <c r="K426" s="12" t="s">
        <v>59</v>
      </c>
    </row>
    <row r="427" spans="4:11">
      <c r="D427" s="13" t="s">
        <v>79</v>
      </c>
      <c r="E427" s="12" t="s">
        <v>377</v>
      </c>
      <c r="F427" s="12" t="s">
        <v>556</v>
      </c>
      <c r="G427" s="12" t="s">
        <v>68</v>
      </c>
      <c r="H427" s="14">
        <v>8453767</v>
      </c>
      <c r="I427" s="45" t="e">
        <f>--#REF!</f>
        <v>#REF!</v>
      </c>
      <c r="J427" s="45" t="e">
        <f>--#REF!</f>
        <v>#REF!</v>
      </c>
      <c r="K427" s="12" t="s">
        <v>59</v>
      </c>
    </row>
    <row r="428" spans="4:11">
      <c r="D428" s="13" t="s">
        <v>88</v>
      </c>
      <c r="E428" s="12" t="s">
        <v>377</v>
      </c>
      <c r="F428" s="12" t="s">
        <v>549</v>
      </c>
      <c r="G428" s="12" t="s">
        <v>87</v>
      </c>
      <c r="H428" s="14">
        <v>8455083</v>
      </c>
      <c r="I428" s="45" t="e">
        <f>--#REF!</f>
        <v>#REF!</v>
      </c>
      <c r="J428" s="45" t="e">
        <f>--#REF!</f>
        <v>#REF!</v>
      </c>
      <c r="K428" s="12" t="s">
        <v>67</v>
      </c>
    </row>
    <row r="429" spans="4:11">
      <c r="D429" s="13" t="s">
        <v>80</v>
      </c>
      <c r="E429" s="12" t="s">
        <v>377</v>
      </c>
      <c r="F429" s="12" t="s">
        <v>554</v>
      </c>
      <c r="G429" s="12" t="s">
        <v>68</v>
      </c>
      <c r="H429" s="14">
        <v>8454000</v>
      </c>
      <c r="I429" s="45" t="e">
        <f>--#REF!</f>
        <v>#REF!</v>
      </c>
      <c r="J429" s="45" t="e">
        <f>--#REF!</f>
        <v>#REF!</v>
      </c>
      <c r="K429" s="12" t="s">
        <v>67</v>
      </c>
    </row>
    <row r="430" spans="4:11">
      <c r="D430" s="13" t="s">
        <v>72</v>
      </c>
      <c r="E430" s="12" t="s">
        <v>377</v>
      </c>
      <c r="F430" s="12" t="s">
        <v>564</v>
      </c>
      <c r="G430" s="12" t="s">
        <v>68</v>
      </c>
      <c r="H430" s="14">
        <v>8452555</v>
      </c>
      <c r="I430" s="45" t="e">
        <f>--#REF!</f>
        <v>#REF!</v>
      </c>
      <c r="J430" s="45" t="e">
        <f>--#REF!</f>
        <v>#REF!</v>
      </c>
      <c r="K430" s="12" t="s">
        <v>59</v>
      </c>
    </row>
    <row r="431" spans="4:11">
      <c r="D431" s="13" t="s">
        <v>81</v>
      </c>
      <c r="E431" s="12" t="s">
        <v>377</v>
      </c>
      <c r="F431" s="12" t="s">
        <v>560</v>
      </c>
      <c r="G431" s="12" t="s">
        <v>68</v>
      </c>
      <c r="H431" s="14">
        <v>8453433</v>
      </c>
      <c r="I431" s="45" t="e">
        <f>--#REF!</f>
        <v>#REF!</v>
      </c>
      <c r="J431" s="45" t="e">
        <f>--#REF!</f>
        <v>#REF!</v>
      </c>
      <c r="K431" s="12" t="s">
        <v>59</v>
      </c>
    </row>
    <row r="432" spans="4:11">
      <c r="D432" s="13" t="s">
        <v>60</v>
      </c>
      <c r="E432" s="12" t="s">
        <v>377</v>
      </c>
      <c r="F432" s="12" t="s">
        <v>568</v>
      </c>
      <c r="G432" s="12" t="s">
        <v>57</v>
      </c>
      <c r="H432" s="14">
        <v>8451351</v>
      </c>
      <c r="I432" s="45" t="e">
        <f>--#REF!</f>
        <v>#REF!</v>
      </c>
      <c r="J432" s="45" t="e">
        <f>--#REF!</f>
        <v>#REF!</v>
      </c>
      <c r="K432" s="12" t="s">
        <v>59</v>
      </c>
    </row>
    <row r="433" spans="4:11">
      <c r="D433" s="13" t="s">
        <v>58</v>
      </c>
      <c r="E433" s="12" t="s">
        <v>377</v>
      </c>
      <c r="F433" s="12" t="s">
        <v>573</v>
      </c>
      <c r="G433" s="12" t="s">
        <v>57</v>
      </c>
      <c r="H433" s="14">
        <v>8450768</v>
      </c>
      <c r="I433" s="45" t="e">
        <f>--#REF!</f>
        <v>#REF!</v>
      </c>
      <c r="J433" s="45" t="e">
        <f>--#REF!</f>
        <v>#REF!</v>
      </c>
      <c r="K433" s="12" t="s">
        <v>59</v>
      </c>
    </row>
    <row r="434" spans="4:11">
      <c r="D434" s="13" t="s">
        <v>77</v>
      </c>
      <c r="E434" s="12" t="s">
        <v>377</v>
      </c>
      <c r="F434" s="12" t="s">
        <v>618</v>
      </c>
      <c r="G434" s="12" t="s">
        <v>68</v>
      </c>
      <c r="H434" s="14">
        <v>8447281</v>
      </c>
      <c r="I434" s="45" t="e">
        <f>--#REF!</f>
        <v>#REF!</v>
      </c>
      <c r="J434" s="45" t="e">
        <f>--#REF!</f>
        <v>#REF!</v>
      </c>
      <c r="K434" s="12" t="s">
        <v>59</v>
      </c>
    </row>
    <row r="435" spans="4:11">
      <c r="D435" s="13" t="s">
        <v>61</v>
      </c>
      <c r="E435" s="12" t="s">
        <v>377</v>
      </c>
      <c r="F435" s="12" t="s">
        <v>569</v>
      </c>
      <c r="G435" s="12" t="s">
        <v>57</v>
      </c>
      <c r="H435" s="14">
        <v>8451301</v>
      </c>
      <c r="I435" s="45" t="e">
        <f>--#REF!</f>
        <v>#REF!</v>
      </c>
      <c r="J435" s="45" t="e">
        <f>--#REF!</f>
        <v>#REF!</v>
      </c>
      <c r="K435" s="12" t="s">
        <v>59</v>
      </c>
    </row>
    <row r="436" spans="4:11">
      <c r="D436" s="13" t="s">
        <v>91</v>
      </c>
      <c r="E436" s="12" t="s">
        <v>377</v>
      </c>
      <c r="F436" s="12" t="s">
        <v>546</v>
      </c>
      <c r="G436" s="12" t="s">
        <v>87</v>
      </c>
      <c r="H436" s="14">
        <v>8458694</v>
      </c>
      <c r="I436" s="45" t="e">
        <f>--#REF!</f>
        <v>#REF!</v>
      </c>
      <c r="J436" s="45" t="e">
        <f>--#REF!</f>
        <v>#REF!</v>
      </c>
      <c r="K436" s="12" t="s">
        <v>59</v>
      </c>
    </row>
    <row r="437" spans="4:11">
      <c r="D437" s="13" t="s">
        <v>85</v>
      </c>
      <c r="E437" s="12" t="s">
        <v>377</v>
      </c>
      <c r="F437" s="12" t="s">
        <v>553</v>
      </c>
      <c r="G437" s="12" t="s">
        <v>68</v>
      </c>
      <c r="H437" s="14">
        <v>8454341</v>
      </c>
      <c r="I437" s="45" t="e">
        <f>--#REF!</f>
        <v>#REF!</v>
      </c>
      <c r="J437" s="45" t="e">
        <f>--#REF!</f>
        <v>#REF!</v>
      </c>
      <c r="K437" s="12" t="s">
        <v>59</v>
      </c>
    </row>
    <row r="438" spans="4:11">
      <c r="D438" s="13" t="s">
        <v>90</v>
      </c>
      <c r="E438" s="12" t="s">
        <v>377</v>
      </c>
      <c r="F438" s="12" t="s">
        <v>547</v>
      </c>
      <c r="G438" s="12" t="s">
        <v>87</v>
      </c>
      <c r="H438" s="14">
        <v>8458022</v>
      </c>
      <c r="I438" s="45" t="e">
        <f>--#REF!</f>
        <v>#REF!</v>
      </c>
      <c r="J438" s="45" t="e">
        <f>--#REF!</f>
        <v>#REF!</v>
      </c>
      <c r="K438" s="12" t="s">
        <v>67</v>
      </c>
    </row>
    <row r="439" spans="4:11">
      <c r="D439" s="13" t="s">
        <v>70</v>
      </c>
      <c r="E439" s="12" t="s">
        <v>377</v>
      </c>
      <c r="F439" s="12" t="s">
        <v>557</v>
      </c>
      <c r="G439" s="12" t="s">
        <v>68</v>
      </c>
      <c r="H439" s="14">
        <v>8453742</v>
      </c>
      <c r="I439" s="45" t="e">
        <f>--#REF!</f>
        <v>#REF!</v>
      </c>
      <c r="J439" s="45" t="e">
        <f>--#REF!</f>
        <v>#REF!</v>
      </c>
      <c r="K439" s="12" t="s">
        <v>67</v>
      </c>
    </row>
    <row r="440" spans="4:11">
      <c r="D440" s="13" t="s">
        <v>92</v>
      </c>
      <c r="E440" s="12" t="s">
        <v>377</v>
      </c>
      <c r="F440" s="12" t="s">
        <v>548</v>
      </c>
      <c r="G440" s="12" t="s">
        <v>87</v>
      </c>
      <c r="H440" s="14">
        <v>8455189</v>
      </c>
      <c r="I440" s="45" t="e">
        <f>--#REF!</f>
        <v>#REF!</v>
      </c>
      <c r="J440" s="45" t="e">
        <f>--#REF!</f>
        <v>#REF!</v>
      </c>
      <c r="K440" s="12" t="s">
        <v>59</v>
      </c>
    </row>
    <row r="441" spans="4:11">
      <c r="D441" s="13" t="s">
        <v>84</v>
      </c>
      <c r="E441" s="12" t="s">
        <v>377</v>
      </c>
      <c r="F441" s="12" t="s">
        <v>552</v>
      </c>
      <c r="G441" s="12" t="s">
        <v>68</v>
      </c>
      <c r="H441" s="14">
        <v>8454538</v>
      </c>
      <c r="I441" s="45" t="e">
        <f>--#REF!</f>
        <v>#REF!</v>
      </c>
      <c r="J441" s="45" t="e">
        <f>--#REF!</f>
        <v>#REF!</v>
      </c>
      <c r="K441" s="12" t="s">
        <v>67</v>
      </c>
    </row>
  </sheetData>
  <autoFilter ref="D159:M441" xr:uid="{00000000-0009-0000-0000-000003000000}">
    <sortState xmlns:xlrd2="http://schemas.microsoft.com/office/spreadsheetml/2017/richdata2" ref="D201:M482">
      <sortCondition ref="F200:F482"/>
    </sortState>
  </autoFilter>
  <mergeCells count="10">
    <mergeCell ref="C1:E1"/>
    <mergeCell ref="E8:M8"/>
    <mergeCell ref="E9:M9"/>
    <mergeCell ref="E10:M10"/>
    <mergeCell ref="E11:M11"/>
    <mergeCell ref="E3:M3"/>
    <mergeCell ref="E5:M5"/>
    <mergeCell ref="E6:M6"/>
    <mergeCell ref="E7:M7"/>
    <mergeCell ref="E4:M4"/>
  </mergeCells>
  <conditionalFormatting sqref="C3">
    <cfRule type="cellIs" dxfId="1" priority="1" stopIfTrue="1" operator="lessThan">
      <formula>1</formula>
    </cfRule>
    <cfRule type="cellIs" dxfId="0" priority="2" stopIfTrue="1" operator="equal">
      <formula>""""""</formula>
    </cfRule>
  </conditionalFormatting>
  <pageMargins left="0.7" right="0.7" top="0.75" bottom="0.75" header="0.3" footer="0.3"/>
  <pageSetup scale="74" orientation="portrait" r:id="rId1"/>
  <rowBreaks count="1" manualBreakCount="1">
    <brk id="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C7C99-C0FF-4E1D-8421-A0519E92A78A}">
  <dimension ref="A2:C56"/>
  <sheetViews>
    <sheetView workbookViewId="0">
      <selection activeCell="B45" sqref="B45"/>
    </sheetView>
  </sheetViews>
  <sheetFormatPr defaultRowHeight="13.2"/>
  <cols>
    <col min="1" max="1" width="25.33203125" customWidth="1"/>
    <col min="2" max="2" width="14.21875" customWidth="1"/>
    <col min="3" max="3" width="15.109375" customWidth="1"/>
  </cols>
  <sheetData>
    <row r="2" spans="1:3">
      <c r="A2" t="s">
        <v>843</v>
      </c>
      <c r="B2" t="s">
        <v>844</v>
      </c>
      <c r="C2" t="s">
        <v>845</v>
      </c>
    </row>
    <row r="3" spans="1:3">
      <c r="A3" s="198">
        <v>44402.033333333333</v>
      </c>
      <c r="B3" t="s">
        <v>846</v>
      </c>
      <c r="C3" t="s">
        <v>847</v>
      </c>
    </row>
    <row r="4" spans="1:3">
      <c r="A4" s="198">
        <v>44402.17083333333</v>
      </c>
      <c r="B4" t="s">
        <v>848</v>
      </c>
      <c r="C4">
        <v>-5.03</v>
      </c>
    </row>
    <row r="5" spans="1:3">
      <c r="A5" s="198">
        <v>44402.3125</v>
      </c>
      <c r="B5" t="s">
        <v>846</v>
      </c>
      <c r="C5" t="s">
        <v>847</v>
      </c>
    </row>
    <row r="6" spans="1:3">
      <c r="A6" s="198">
        <v>44402.4375</v>
      </c>
      <c r="B6" t="s">
        <v>849</v>
      </c>
      <c r="C6">
        <v>3.91</v>
      </c>
    </row>
    <row r="7" spans="1:3">
      <c r="A7" s="198">
        <v>44402.5625</v>
      </c>
      <c r="B7" t="s">
        <v>846</v>
      </c>
      <c r="C7" t="s">
        <v>847</v>
      </c>
    </row>
    <row r="8" spans="1:3">
      <c r="A8" s="198">
        <v>44402.6875</v>
      </c>
      <c r="B8" t="s">
        <v>848</v>
      </c>
      <c r="C8">
        <v>-4.62</v>
      </c>
    </row>
    <row r="9" spans="1:3">
      <c r="A9" s="198">
        <v>44402.824999999997</v>
      </c>
      <c r="B9" t="s">
        <v>846</v>
      </c>
      <c r="C9" t="s">
        <v>847</v>
      </c>
    </row>
    <row r="10" spans="1:3">
      <c r="A10" s="198">
        <v>44402.945833333331</v>
      </c>
      <c r="B10" t="s">
        <v>849</v>
      </c>
      <c r="C10">
        <v>3.8</v>
      </c>
    </row>
    <row r="11" spans="1:3">
      <c r="A11" s="198">
        <v>44403.070833333331</v>
      </c>
      <c r="B11" t="s">
        <v>846</v>
      </c>
      <c r="C11" t="s">
        <v>847</v>
      </c>
    </row>
    <row r="12" spans="1:3">
      <c r="A12" s="198">
        <v>44403.20416666667</v>
      </c>
      <c r="B12" t="s">
        <v>848</v>
      </c>
      <c r="C12">
        <v>-4.83</v>
      </c>
    </row>
    <row r="13" spans="1:3">
      <c r="A13" s="198">
        <v>44403.345833333333</v>
      </c>
      <c r="B13" t="s">
        <v>846</v>
      </c>
      <c r="C13" t="s">
        <v>847</v>
      </c>
    </row>
    <row r="14" spans="1:3">
      <c r="A14" s="198">
        <v>44403.470833333333</v>
      </c>
      <c r="B14" t="s">
        <v>849</v>
      </c>
      <c r="C14">
        <v>3.83</v>
      </c>
    </row>
    <row r="15" spans="1:3">
      <c r="A15" s="198">
        <v>44403.595833333333</v>
      </c>
      <c r="B15" t="s">
        <v>846</v>
      </c>
      <c r="C15" t="s">
        <v>847</v>
      </c>
    </row>
    <row r="16" spans="1:3">
      <c r="A16" s="198">
        <v>44403.720833333333</v>
      </c>
      <c r="B16" t="s">
        <v>848</v>
      </c>
      <c r="C16">
        <v>-4.54</v>
      </c>
    </row>
    <row r="17" spans="1:3">
      <c r="A17" s="198">
        <v>44403.862500000003</v>
      </c>
      <c r="B17" t="s">
        <v>846</v>
      </c>
      <c r="C17" t="s">
        <v>847</v>
      </c>
    </row>
    <row r="18" spans="1:3">
      <c r="A18" s="198">
        <v>44403.979166666664</v>
      </c>
      <c r="B18" t="s">
        <v>849</v>
      </c>
      <c r="C18">
        <v>3.54</v>
      </c>
    </row>
    <row r="19" spans="1:3">
      <c r="A19" s="198">
        <v>44404.104166666664</v>
      </c>
      <c r="B19" t="s">
        <v>846</v>
      </c>
      <c r="C19" t="s">
        <v>847</v>
      </c>
    </row>
    <row r="20" spans="1:3">
      <c r="A20" s="198">
        <v>44404.237500000003</v>
      </c>
      <c r="B20" t="s">
        <v>848</v>
      </c>
      <c r="C20">
        <v>-4.51</v>
      </c>
    </row>
    <row r="21" spans="1:3">
      <c r="A21" s="198">
        <v>44404.379166666666</v>
      </c>
      <c r="B21" t="s">
        <v>846</v>
      </c>
      <c r="C21" t="s">
        <v>847</v>
      </c>
    </row>
    <row r="22" spans="1:3">
      <c r="A22" s="198">
        <v>44404.504166666666</v>
      </c>
      <c r="B22" t="s">
        <v>849</v>
      </c>
      <c r="C22">
        <v>3.65</v>
      </c>
    </row>
    <row r="23" spans="1:3">
      <c r="A23" s="198">
        <v>44404.629166666666</v>
      </c>
      <c r="B23" t="s">
        <v>846</v>
      </c>
      <c r="C23" t="s">
        <v>847</v>
      </c>
    </row>
    <row r="24" spans="1:3">
      <c r="A24" s="198">
        <v>44404.754166666666</v>
      </c>
      <c r="B24" t="s">
        <v>848</v>
      </c>
      <c r="C24">
        <v>-4.37</v>
      </c>
    </row>
    <row r="25" spans="1:3">
      <c r="A25" s="198">
        <v>44404.895833333336</v>
      </c>
      <c r="B25" t="s">
        <v>846</v>
      </c>
      <c r="C25" t="s">
        <v>847</v>
      </c>
    </row>
    <row r="26" spans="1:3">
      <c r="A26" s="198">
        <v>44405.01666666667</v>
      </c>
      <c r="B26" t="s">
        <v>849</v>
      </c>
      <c r="C26">
        <v>3.2</v>
      </c>
    </row>
    <row r="27" spans="1:3">
      <c r="A27" s="198">
        <v>44405.137499999997</v>
      </c>
      <c r="B27" t="s">
        <v>846</v>
      </c>
      <c r="C27" t="s">
        <v>847</v>
      </c>
    </row>
    <row r="28" spans="1:3">
      <c r="A28" s="198">
        <v>44405.270833333336</v>
      </c>
      <c r="B28" t="s">
        <v>848</v>
      </c>
      <c r="C28">
        <v>-4.12</v>
      </c>
    </row>
    <row r="29" spans="1:3">
      <c r="A29" s="198">
        <v>44405.412499999999</v>
      </c>
      <c r="B29" t="s">
        <v>846</v>
      </c>
      <c r="C29" t="s">
        <v>847</v>
      </c>
    </row>
    <row r="30" spans="1:3">
      <c r="A30" s="198">
        <v>44405.537499999999</v>
      </c>
      <c r="B30" t="s">
        <v>849</v>
      </c>
      <c r="C30">
        <v>3.38</v>
      </c>
    </row>
    <row r="31" spans="1:3">
      <c r="A31" s="198">
        <v>44405.658333333333</v>
      </c>
      <c r="B31" t="s">
        <v>846</v>
      </c>
      <c r="C31" t="s">
        <v>847</v>
      </c>
    </row>
    <row r="32" spans="1:3">
      <c r="A32" s="198">
        <v>44405.791666666664</v>
      </c>
      <c r="B32" t="s">
        <v>848</v>
      </c>
      <c r="C32">
        <v>-4.13</v>
      </c>
    </row>
    <row r="33" spans="1:3">
      <c r="A33" s="198">
        <v>44405.933333333334</v>
      </c>
      <c r="B33" t="s">
        <v>846</v>
      </c>
      <c r="C33" t="s">
        <v>847</v>
      </c>
    </row>
    <row r="34" spans="1:3">
      <c r="A34" s="198">
        <v>44406.05</v>
      </c>
      <c r="B34" t="s">
        <v>849</v>
      </c>
      <c r="C34">
        <v>2.84</v>
      </c>
    </row>
    <row r="35" spans="1:3">
      <c r="A35" s="198">
        <v>44406.17083333333</v>
      </c>
      <c r="B35" t="s">
        <v>846</v>
      </c>
      <c r="C35" t="s">
        <v>847</v>
      </c>
    </row>
    <row r="36" spans="1:3">
      <c r="A36" s="198">
        <v>44406.304166666669</v>
      </c>
      <c r="B36" t="s">
        <v>848</v>
      </c>
      <c r="C36">
        <v>-3.67</v>
      </c>
    </row>
    <row r="37" spans="1:3">
      <c r="A37" s="198">
        <v>44406.445833333331</v>
      </c>
      <c r="B37" t="s">
        <v>846</v>
      </c>
      <c r="C37" t="s">
        <v>847</v>
      </c>
    </row>
    <row r="38" spans="1:3">
      <c r="A38" s="198">
        <v>44406.570833333331</v>
      </c>
      <c r="B38" t="s">
        <v>849</v>
      </c>
      <c r="C38">
        <v>3.07</v>
      </c>
    </row>
    <row r="39" spans="1:3">
      <c r="A39" s="198">
        <v>44406.691666666666</v>
      </c>
      <c r="B39" t="s">
        <v>846</v>
      </c>
      <c r="C39" t="s">
        <v>847</v>
      </c>
    </row>
    <row r="40" spans="1:3">
      <c r="A40" s="198">
        <v>44406.824999999997</v>
      </c>
      <c r="B40" t="s">
        <v>848</v>
      </c>
      <c r="C40">
        <v>-3.85</v>
      </c>
    </row>
    <row r="41" spans="1:3">
      <c r="A41" s="198">
        <v>44406.974999999999</v>
      </c>
      <c r="B41" t="s">
        <v>846</v>
      </c>
      <c r="C41" t="s">
        <v>847</v>
      </c>
    </row>
    <row r="42" spans="1:3">
      <c r="A42" s="198">
        <v>44407.087500000001</v>
      </c>
      <c r="B42" t="s">
        <v>849</v>
      </c>
      <c r="C42">
        <v>2.4900000000000002</v>
      </c>
    </row>
    <row r="43" spans="1:3">
      <c r="A43" s="198">
        <v>44407.208333333336</v>
      </c>
      <c r="B43" t="s">
        <v>846</v>
      </c>
      <c r="C43" t="s">
        <v>847</v>
      </c>
    </row>
    <row r="44" spans="1:3">
      <c r="A44" s="198">
        <v>44407.337500000001</v>
      </c>
      <c r="B44" t="s">
        <v>848</v>
      </c>
      <c r="C44">
        <v>-3.24</v>
      </c>
    </row>
    <row r="45" spans="1:3">
      <c r="A45" s="198">
        <v>44407.479166666664</v>
      </c>
      <c r="B45" t="s">
        <v>846</v>
      </c>
      <c r="C45" t="s">
        <v>847</v>
      </c>
    </row>
    <row r="46" spans="1:3">
      <c r="A46" s="198">
        <v>44407.604166666664</v>
      </c>
      <c r="B46" t="s">
        <v>849</v>
      </c>
      <c r="C46">
        <v>2.77</v>
      </c>
    </row>
    <row r="47" spans="1:3">
      <c r="A47" s="198">
        <v>44407.724999999999</v>
      </c>
      <c r="B47" t="s">
        <v>846</v>
      </c>
      <c r="C47" t="s">
        <v>847</v>
      </c>
    </row>
    <row r="48" spans="1:3">
      <c r="A48" s="198">
        <v>44407.862500000003</v>
      </c>
      <c r="B48" t="s">
        <v>848</v>
      </c>
      <c r="C48">
        <v>-3.59</v>
      </c>
    </row>
    <row r="49" spans="1:3">
      <c r="A49" s="198">
        <v>44408.012499999997</v>
      </c>
      <c r="B49" t="s">
        <v>846</v>
      </c>
      <c r="C49" t="s">
        <v>847</v>
      </c>
    </row>
    <row r="50" spans="1:3">
      <c r="A50" s="198">
        <v>44408.125</v>
      </c>
      <c r="B50" t="s">
        <v>849</v>
      </c>
      <c r="C50">
        <v>2.2200000000000002</v>
      </c>
    </row>
    <row r="51" spans="1:3">
      <c r="A51" s="198">
        <v>44408.245833333334</v>
      </c>
      <c r="B51" t="s">
        <v>846</v>
      </c>
      <c r="C51" t="s">
        <v>847</v>
      </c>
    </row>
    <row r="52" spans="1:3">
      <c r="A52" s="198">
        <v>44408.375</v>
      </c>
      <c r="B52" t="s">
        <v>848</v>
      </c>
      <c r="C52">
        <v>-2.88</v>
      </c>
    </row>
    <row r="53" spans="1:3">
      <c r="A53" s="198">
        <v>44408.51666666667</v>
      </c>
      <c r="B53" t="s">
        <v>846</v>
      </c>
      <c r="C53" t="s">
        <v>847</v>
      </c>
    </row>
    <row r="54" spans="1:3">
      <c r="A54" s="198">
        <v>44408.637499999997</v>
      </c>
      <c r="B54" t="s">
        <v>849</v>
      </c>
      <c r="C54">
        <v>2.5099999999999998</v>
      </c>
    </row>
    <row r="55" spans="1:3">
      <c r="A55" s="198">
        <v>44408.758333333331</v>
      </c>
      <c r="B55" t="s">
        <v>846</v>
      </c>
      <c r="C55" t="s">
        <v>847</v>
      </c>
    </row>
    <row r="56" spans="1:3">
      <c r="A56" s="198">
        <v>44408.9</v>
      </c>
      <c r="B56" t="s">
        <v>848</v>
      </c>
      <c r="C56">
        <v>-3.39</v>
      </c>
    </row>
  </sheetData>
  <autoFilter ref="A2:C56" xr:uid="{0DBFAF60-168F-439B-B142-38F3CFF7AEEF}"/>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C1"/>
  <sheetViews>
    <sheetView workbookViewId="0">
      <selection activeCell="C2" sqref="C2"/>
    </sheetView>
  </sheetViews>
  <sheetFormatPr defaultRowHeight="13.2"/>
  <sheetData>
    <row r="1" spans="2:3">
      <c r="B1" t="s">
        <v>28</v>
      </c>
      <c r="C1" t="s">
        <v>670</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3:DQ119"/>
  <sheetViews>
    <sheetView workbookViewId="0">
      <selection activeCell="F6" sqref="F6"/>
    </sheetView>
  </sheetViews>
  <sheetFormatPr defaultRowHeight="13.2"/>
  <sheetData>
    <row r="3" spans="1:121">
      <c r="A3" t="s">
        <v>671</v>
      </c>
      <c r="E3" t="s">
        <v>671</v>
      </c>
      <c r="G3" t="s">
        <v>672</v>
      </c>
      <c r="H3" t="s">
        <v>673</v>
      </c>
      <c r="I3" t="s">
        <v>674</v>
      </c>
      <c r="J3" t="s">
        <v>675</v>
      </c>
      <c r="K3" t="s">
        <v>676</v>
      </c>
      <c r="L3" t="s">
        <v>677</v>
      </c>
      <c r="M3" t="s">
        <v>678</v>
      </c>
      <c r="N3" t="s">
        <v>679</v>
      </c>
      <c r="O3" t="s">
        <v>680</v>
      </c>
      <c r="P3" t="s">
        <v>681</v>
      </c>
      <c r="Q3" t="s">
        <v>682</v>
      </c>
      <c r="R3" t="s">
        <v>683</v>
      </c>
      <c r="S3" t="s">
        <v>684</v>
      </c>
      <c r="U3" t="s">
        <v>685</v>
      </c>
      <c r="W3" t="s">
        <v>686</v>
      </c>
      <c r="X3" t="s">
        <v>687</v>
      </c>
      <c r="Y3" t="s">
        <v>688</v>
      </c>
      <c r="Z3" t="s">
        <v>689</v>
      </c>
      <c r="AA3" t="s">
        <v>675</v>
      </c>
      <c r="AB3" t="s">
        <v>690</v>
      </c>
      <c r="AC3" t="s">
        <v>691</v>
      </c>
      <c r="AD3" t="s">
        <v>692</v>
      </c>
      <c r="AE3" t="s">
        <v>693</v>
      </c>
      <c r="AF3" t="s">
        <v>694</v>
      </c>
      <c r="AG3" t="s">
        <v>695</v>
      </c>
      <c r="AH3" t="s">
        <v>696</v>
      </c>
      <c r="AI3" t="s">
        <v>697</v>
      </c>
      <c r="AJ3" t="s">
        <v>698</v>
      </c>
      <c r="AL3" t="s">
        <v>699</v>
      </c>
      <c r="AN3" t="s">
        <v>700</v>
      </c>
      <c r="AO3" t="s">
        <v>701</v>
      </c>
      <c r="AP3" t="s">
        <v>702</v>
      </c>
      <c r="AQ3" t="s">
        <v>703</v>
      </c>
      <c r="AR3" t="s">
        <v>704</v>
      </c>
      <c r="AS3" t="s">
        <v>705</v>
      </c>
      <c r="AT3" t="s">
        <v>706</v>
      </c>
      <c r="AU3" t="s">
        <v>707</v>
      </c>
      <c r="AV3" t="s">
        <v>708</v>
      </c>
      <c r="AW3" t="s">
        <v>709</v>
      </c>
      <c r="AX3" t="s">
        <v>710</v>
      </c>
      <c r="AY3" t="s">
        <v>711</v>
      </c>
      <c r="AZ3" t="s">
        <v>712</v>
      </c>
      <c r="BA3" t="s">
        <v>713</v>
      </c>
      <c r="BC3" t="s">
        <v>714</v>
      </c>
      <c r="BE3" t="s">
        <v>715</v>
      </c>
      <c r="BF3" t="s">
        <v>716</v>
      </c>
      <c r="BG3" t="s">
        <v>717</v>
      </c>
      <c r="BH3" t="s">
        <v>718</v>
      </c>
      <c r="BI3" t="s">
        <v>719</v>
      </c>
      <c r="BJ3" t="s">
        <v>720</v>
      </c>
      <c r="BK3" t="s">
        <v>721</v>
      </c>
      <c r="BL3" t="s">
        <v>722</v>
      </c>
      <c r="BM3" t="s">
        <v>723</v>
      </c>
      <c r="BN3" t="s">
        <v>724</v>
      </c>
      <c r="BO3" t="s">
        <v>725</v>
      </c>
      <c r="BP3" t="s">
        <v>726</v>
      </c>
      <c r="BQ3" t="s">
        <v>727</v>
      </c>
      <c r="BS3" t="s">
        <v>728</v>
      </c>
      <c r="BU3" t="s">
        <v>729</v>
      </c>
      <c r="BV3" t="s">
        <v>730</v>
      </c>
      <c r="BW3" t="s">
        <v>731</v>
      </c>
      <c r="BX3" t="s">
        <v>732</v>
      </c>
      <c r="BY3" t="s">
        <v>733</v>
      </c>
      <c r="BZ3" t="s">
        <v>734</v>
      </c>
      <c r="CA3" t="s">
        <v>735</v>
      </c>
      <c r="CB3" t="s">
        <v>736</v>
      </c>
      <c r="CC3" t="s">
        <v>737</v>
      </c>
      <c r="CD3" t="s">
        <v>738</v>
      </c>
      <c r="CE3" t="s">
        <v>739</v>
      </c>
      <c r="CF3" t="s">
        <v>740</v>
      </c>
      <c r="CG3" t="s">
        <v>741</v>
      </c>
      <c r="CH3" t="s">
        <v>742</v>
      </c>
      <c r="CJ3" t="s">
        <v>743</v>
      </c>
      <c r="CL3" t="s">
        <v>744</v>
      </c>
      <c r="CM3" t="s">
        <v>745</v>
      </c>
      <c r="CN3" t="s">
        <v>746</v>
      </c>
      <c r="CO3" t="s">
        <v>747</v>
      </c>
      <c r="CP3" t="s">
        <v>748</v>
      </c>
      <c r="CQ3" t="s">
        <v>749</v>
      </c>
      <c r="CR3" t="s">
        <v>750</v>
      </c>
      <c r="CS3" t="s">
        <v>751</v>
      </c>
      <c r="CT3" t="s">
        <v>752</v>
      </c>
      <c r="CU3" t="s">
        <v>753</v>
      </c>
      <c r="CV3" t="s">
        <v>754</v>
      </c>
      <c r="CW3" t="s">
        <v>755</v>
      </c>
      <c r="CX3" t="s">
        <v>756</v>
      </c>
      <c r="CY3" t="s">
        <v>757</v>
      </c>
      <c r="CZ3" t="s">
        <v>758</v>
      </c>
      <c r="DB3" t="s">
        <v>759</v>
      </c>
      <c r="DD3" t="s">
        <v>760</v>
      </c>
      <c r="DE3" t="s">
        <v>761</v>
      </c>
      <c r="DF3" t="s">
        <v>762</v>
      </c>
      <c r="DG3" t="s">
        <v>763</v>
      </c>
      <c r="DH3" t="s">
        <v>764</v>
      </c>
      <c r="DI3" t="s">
        <v>765</v>
      </c>
      <c r="DJ3" t="s">
        <v>766</v>
      </c>
      <c r="DK3" t="s">
        <v>767</v>
      </c>
      <c r="DL3" t="s">
        <v>768</v>
      </c>
      <c r="DM3" t="s">
        <v>769</v>
      </c>
      <c r="DN3" t="s">
        <v>770</v>
      </c>
      <c r="DO3" t="s">
        <v>771</v>
      </c>
      <c r="DP3" t="s">
        <v>772</v>
      </c>
      <c r="DQ3" t="s">
        <v>773</v>
      </c>
    </row>
    <row r="5" spans="1:121" ht="30" customHeight="1">
      <c r="A5" t="s">
        <v>672</v>
      </c>
      <c r="E5" s="266" t="s">
        <v>671</v>
      </c>
      <c r="F5" s="266"/>
    </row>
    <row r="6" spans="1:121" ht="14.4">
      <c r="A6" t="s">
        <v>673</v>
      </c>
      <c r="E6" s="115" t="s">
        <v>51</v>
      </c>
      <c r="F6" s="116">
        <v>6.3194444444444442E-2</v>
      </c>
    </row>
    <row r="7" spans="1:121" ht="57.6">
      <c r="A7" t="s">
        <v>674</v>
      </c>
      <c r="E7" s="117" t="s">
        <v>774</v>
      </c>
      <c r="F7" s="118">
        <v>0.1361111111111111</v>
      </c>
    </row>
    <row r="8" spans="1:121" ht="28.8">
      <c r="A8" t="s">
        <v>675</v>
      </c>
      <c r="E8" s="115" t="s">
        <v>52</v>
      </c>
      <c r="F8" s="116">
        <v>0.1763888888888889</v>
      </c>
    </row>
    <row r="9" spans="1:121" ht="14.4">
      <c r="A9" t="s">
        <v>676</v>
      </c>
      <c r="E9" s="117" t="s">
        <v>775</v>
      </c>
      <c r="F9" s="118">
        <v>0.22569444444444445</v>
      </c>
    </row>
    <row r="10" spans="1:121" ht="43.2">
      <c r="A10" t="s">
        <v>677</v>
      </c>
      <c r="E10" s="115" t="s">
        <v>776</v>
      </c>
      <c r="F10" s="116">
        <v>0.25833333333333336</v>
      </c>
    </row>
    <row r="11" spans="1:121" ht="43.2">
      <c r="A11" t="s">
        <v>678</v>
      </c>
      <c r="E11" s="117" t="s">
        <v>777</v>
      </c>
      <c r="F11" s="118">
        <v>0.38055555555555554</v>
      </c>
    </row>
    <row r="12" spans="1:121" ht="43.2">
      <c r="A12" t="s">
        <v>679</v>
      </c>
      <c r="E12" s="115" t="s">
        <v>778</v>
      </c>
      <c r="F12" s="116">
        <v>0.50416666666666665</v>
      </c>
    </row>
    <row r="13" spans="1:121" ht="57.6">
      <c r="A13" t="s">
        <v>680</v>
      </c>
      <c r="E13" s="117" t="s">
        <v>779</v>
      </c>
      <c r="F13" s="118">
        <v>0.65416666666666667</v>
      </c>
    </row>
    <row r="14" spans="1:121" ht="14.4">
      <c r="A14" t="s">
        <v>681</v>
      </c>
      <c r="E14" s="115" t="s">
        <v>53</v>
      </c>
      <c r="F14" s="116">
        <v>0.66249999999999998</v>
      </c>
    </row>
    <row r="15" spans="1:121" ht="43.2">
      <c r="A15" t="s">
        <v>682</v>
      </c>
      <c r="E15" s="117" t="s">
        <v>776</v>
      </c>
      <c r="F15" s="118">
        <v>0.7729166666666667</v>
      </c>
    </row>
    <row r="16" spans="1:121" ht="14.4">
      <c r="A16" t="s">
        <v>683</v>
      </c>
      <c r="E16" s="115" t="s">
        <v>780</v>
      </c>
      <c r="F16" s="116">
        <v>0.83819444444444446</v>
      </c>
    </row>
    <row r="17" spans="1:6" ht="28.8">
      <c r="A17" t="s">
        <v>684</v>
      </c>
      <c r="E17" s="117" t="s">
        <v>54</v>
      </c>
      <c r="F17" s="118">
        <v>0.89097222222222217</v>
      </c>
    </row>
    <row r="18" spans="1:6" ht="43.2">
      <c r="E18" s="115" t="s">
        <v>781</v>
      </c>
      <c r="F18" s="116">
        <v>0.89930555555555547</v>
      </c>
    </row>
    <row r="19" spans="1:6" ht="30" customHeight="1">
      <c r="A19" t="s">
        <v>685</v>
      </c>
      <c r="E19" s="266" t="s">
        <v>685</v>
      </c>
      <c r="F19" s="266"/>
    </row>
    <row r="20" spans="1:6" ht="43.2">
      <c r="E20" s="115" t="s">
        <v>778</v>
      </c>
      <c r="F20" s="116">
        <v>2.5694444444444447E-2</v>
      </c>
    </row>
    <row r="21" spans="1:6" ht="14.4">
      <c r="A21" t="s">
        <v>686</v>
      </c>
      <c r="E21" s="117" t="s">
        <v>51</v>
      </c>
      <c r="F21" s="118">
        <v>8.7500000000000008E-2</v>
      </c>
    </row>
    <row r="22" spans="1:6" ht="57.6">
      <c r="A22" t="s">
        <v>687</v>
      </c>
      <c r="E22" s="115" t="s">
        <v>782</v>
      </c>
      <c r="F22" s="116">
        <v>0.1763888888888889</v>
      </c>
    </row>
    <row r="23" spans="1:6" ht="28.8">
      <c r="A23" t="s">
        <v>688</v>
      </c>
      <c r="E23" s="117" t="s">
        <v>52</v>
      </c>
      <c r="F23" s="118">
        <v>0.17708333333333334</v>
      </c>
    </row>
    <row r="24" spans="1:6" ht="14.4">
      <c r="A24" t="s">
        <v>689</v>
      </c>
      <c r="E24" s="115" t="s">
        <v>775</v>
      </c>
      <c r="F24" s="116">
        <v>0.22569444444444445</v>
      </c>
    </row>
    <row r="25" spans="1:6" ht="43.2">
      <c r="A25" t="s">
        <v>675</v>
      </c>
      <c r="E25" s="117" t="s">
        <v>776</v>
      </c>
      <c r="F25" s="118">
        <v>0.3</v>
      </c>
    </row>
    <row r="26" spans="1:6" ht="43.2">
      <c r="A26" t="s">
        <v>690</v>
      </c>
      <c r="E26" s="115" t="s">
        <v>783</v>
      </c>
      <c r="F26" s="116">
        <v>0.4236111111111111</v>
      </c>
    </row>
    <row r="27" spans="1:6" ht="43.2">
      <c r="A27" t="s">
        <v>691</v>
      </c>
      <c r="E27" s="117" t="s">
        <v>778</v>
      </c>
      <c r="F27" s="118">
        <v>0.54583333333333328</v>
      </c>
    </row>
    <row r="28" spans="1:6" ht="57.6">
      <c r="A28" t="s">
        <v>692</v>
      </c>
      <c r="E28" s="115" t="s">
        <v>779</v>
      </c>
      <c r="F28" s="116">
        <v>0.69305555555555554</v>
      </c>
    </row>
    <row r="29" spans="1:6" ht="14.4">
      <c r="A29" t="s">
        <v>693</v>
      </c>
      <c r="E29" s="117" t="s">
        <v>53</v>
      </c>
      <c r="F29" s="118">
        <v>0.70277777777777783</v>
      </c>
    </row>
    <row r="30" spans="1:6" ht="43.2">
      <c r="A30" t="s">
        <v>694</v>
      </c>
      <c r="E30" s="115" t="s">
        <v>776</v>
      </c>
      <c r="F30" s="116">
        <v>0.81041666666666667</v>
      </c>
    </row>
    <row r="31" spans="1:6" ht="14.4">
      <c r="A31" t="s">
        <v>695</v>
      </c>
      <c r="E31" s="117" t="s">
        <v>780</v>
      </c>
      <c r="F31" s="118">
        <v>0.83750000000000002</v>
      </c>
    </row>
    <row r="32" spans="1:6" ht="28.8">
      <c r="A32" t="s">
        <v>696</v>
      </c>
      <c r="E32" s="115" t="s">
        <v>54</v>
      </c>
      <c r="F32" s="116">
        <v>0.89027777777777783</v>
      </c>
    </row>
    <row r="33" spans="1:6" ht="43.2">
      <c r="A33" t="s">
        <v>697</v>
      </c>
      <c r="E33" s="117" t="s">
        <v>784</v>
      </c>
      <c r="F33" s="118">
        <v>0.93819444444444444</v>
      </c>
    </row>
    <row r="34" spans="1:6" ht="30" customHeight="1">
      <c r="A34" t="s">
        <v>698</v>
      </c>
      <c r="E34" s="266" t="s">
        <v>699</v>
      </c>
      <c r="F34" s="266"/>
    </row>
    <row r="35" spans="1:6" ht="43.2">
      <c r="E35" s="115" t="s">
        <v>778</v>
      </c>
      <c r="F35" s="116">
        <v>6.3194444444444442E-2</v>
      </c>
    </row>
    <row r="36" spans="1:6" ht="14.4">
      <c r="A36" t="s">
        <v>699</v>
      </c>
      <c r="E36" s="117" t="s">
        <v>51</v>
      </c>
      <c r="F36" s="118">
        <v>0.11527777777777777</v>
      </c>
    </row>
    <row r="37" spans="1:6" ht="28.8">
      <c r="E37" s="115" t="s">
        <v>52</v>
      </c>
      <c r="F37" s="116">
        <v>0.17777777777777778</v>
      </c>
    </row>
    <row r="38" spans="1:6" ht="57.6">
      <c r="A38" t="s">
        <v>700</v>
      </c>
      <c r="E38" s="117" t="s">
        <v>785</v>
      </c>
      <c r="F38" s="118">
        <v>0.21388888888888891</v>
      </c>
    </row>
    <row r="39" spans="1:6" ht="14.4">
      <c r="A39" t="s">
        <v>701</v>
      </c>
      <c r="E39" s="115" t="s">
        <v>775</v>
      </c>
      <c r="F39" s="116">
        <v>0.22638888888888889</v>
      </c>
    </row>
    <row r="40" spans="1:6" ht="43.2">
      <c r="A40" t="s">
        <v>702</v>
      </c>
      <c r="E40" s="117" t="s">
        <v>776</v>
      </c>
      <c r="F40" s="118">
        <v>0.33749999999999997</v>
      </c>
    </row>
    <row r="41" spans="1:6" ht="43.2">
      <c r="A41" t="s">
        <v>703</v>
      </c>
      <c r="E41" s="115" t="s">
        <v>786</v>
      </c>
      <c r="F41" s="116">
        <v>0.46249999999999997</v>
      </c>
    </row>
    <row r="42" spans="1:6" ht="43.2">
      <c r="A42" t="s">
        <v>704</v>
      </c>
      <c r="E42" s="117" t="s">
        <v>778</v>
      </c>
      <c r="F42" s="118">
        <v>0.58333333333333337</v>
      </c>
    </row>
    <row r="43" spans="1:6" ht="57.6">
      <c r="A43" t="s">
        <v>705</v>
      </c>
      <c r="E43" s="115" t="s">
        <v>787</v>
      </c>
      <c r="F43" s="116">
        <v>0.72916666666666663</v>
      </c>
    </row>
    <row r="44" spans="1:6" ht="14.4">
      <c r="A44" t="s">
        <v>706</v>
      </c>
      <c r="E44" s="117" t="s">
        <v>53</v>
      </c>
      <c r="F44" s="118">
        <v>0.7402777777777777</v>
      </c>
    </row>
    <row r="45" spans="1:6" ht="14.4">
      <c r="A45" t="s">
        <v>707</v>
      </c>
      <c r="E45" s="115" t="s">
        <v>780</v>
      </c>
      <c r="F45" s="116">
        <v>0.83680555555555547</v>
      </c>
    </row>
    <row r="46" spans="1:6" ht="43.2">
      <c r="A46" t="s">
        <v>708</v>
      </c>
      <c r="E46" s="117" t="s">
        <v>776</v>
      </c>
      <c r="F46" s="118">
        <v>0.84513888888888899</v>
      </c>
    </row>
    <row r="47" spans="1:6" ht="28.8">
      <c r="A47" t="s">
        <v>709</v>
      </c>
      <c r="E47" s="115" t="s">
        <v>54</v>
      </c>
      <c r="F47" s="116">
        <v>0.88958333333333339</v>
      </c>
    </row>
    <row r="48" spans="1:6" ht="43.2">
      <c r="A48" t="s">
        <v>710</v>
      </c>
      <c r="E48" s="117" t="s">
        <v>788</v>
      </c>
      <c r="F48" s="118">
        <v>0.97291666666666676</v>
      </c>
    </row>
    <row r="49" spans="1:6" ht="30" customHeight="1">
      <c r="A49" t="s">
        <v>711</v>
      </c>
      <c r="E49" s="266" t="s">
        <v>714</v>
      </c>
      <c r="F49" s="266"/>
    </row>
    <row r="50" spans="1:6" ht="43.2">
      <c r="A50" t="s">
        <v>712</v>
      </c>
      <c r="E50" s="115" t="s">
        <v>778</v>
      </c>
      <c r="F50" s="116">
        <v>9.7222222222222224E-2</v>
      </c>
    </row>
    <row r="51" spans="1:6" ht="14.4">
      <c r="A51" t="s">
        <v>713</v>
      </c>
      <c r="E51" s="117" t="s">
        <v>51</v>
      </c>
      <c r="F51" s="118">
        <v>0.14583333333333334</v>
      </c>
    </row>
    <row r="52" spans="1:6" ht="28.8">
      <c r="E52" s="115" t="s">
        <v>52</v>
      </c>
      <c r="F52" s="116">
        <v>0.17847222222222223</v>
      </c>
    </row>
    <row r="53" spans="1:6" ht="14.4">
      <c r="A53" t="s">
        <v>714</v>
      </c>
      <c r="E53" s="117" t="s">
        <v>775</v>
      </c>
      <c r="F53" s="118">
        <v>0.22708333333333333</v>
      </c>
    </row>
    <row r="54" spans="1:6" ht="57.6">
      <c r="E54" s="115" t="s">
        <v>789</v>
      </c>
      <c r="F54" s="116">
        <v>0.24791666666666667</v>
      </c>
    </row>
    <row r="55" spans="1:6" ht="43.2">
      <c r="A55" t="s">
        <v>715</v>
      </c>
      <c r="E55" s="117" t="s">
        <v>776</v>
      </c>
      <c r="F55" s="118">
        <v>0.37222222222222223</v>
      </c>
    </row>
    <row r="56" spans="1:6" ht="43.2">
      <c r="A56" t="s">
        <v>716</v>
      </c>
      <c r="E56" s="115" t="s">
        <v>790</v>
      </c>
      <c r="F56" s="116">
        <v>0.49583333333333335</v>
      </c>
    </row>
    <row r="57" spans="1:6" ht="43.2">
      <c r="A57" t="s">
        <v>717</v>
      </c>
      <c r="E57" s="117" t="s">
        <v>778</v>
      </c>
      <c r="F57" s="118">
        <v>0.61736111111111114</v>
      </c>
    </row>
    <row r="58" spans="1:6" ht="57.6">
      <c r="A58" t="s">
        <v>718</v>
      </c>
      <c r="E58" s="115" t="s">
        <v>787</v>
      </c>
      <c r="F58" s="116">
        <v>0.76180555555555562</v>
      </c>
    </row>
    <row r="59" spans="1:6" ht="14.4">
      <c r="A59" t="s">
        <v>719</v>
      </c>
      <c r="E59" s="117" t="s">
        <v>53</v>
      </c>
      <c r="F59" s="118">
        <v>0.77500000000000002</v>
      </c>
    </row>
    <row r="60" spans="1:6" ht="14.4">
      <c r="A60" t="s">
        <v>720</v>
      </c>
      <c r="E60" s="115" t="s">
        <v>780</v>
      </c>
      <c r="F60" s="116">
        <v>0.83611111111111114</v>
      </c>
    </row>
    <row r="61" spans="1:6" ht="43.2">
      <c r="A61" t="s">
        <v>721</v>
      </c>
      <c r="E61" s="117" t="s">
        <v>776</v>
      </c>
      <c r="F61" s="118">
        <v>0.87708333333333333</v>
      </c>
    </row>
    <row r="62" spans="1:6" ht="28.8">
      <c r="A62" t="s">
        <v>722</v>
      </c>
      <c r="E62" s="115" t="s">
        <v>54</v>
      </c>
      <c r="F62" s="116">
        <v>0.8881944444444444</v>
      </c>
    </row>
    <row r="63" spans="1:6" ht="30" customHeight="1">
      <c r="A63" t="s">
        <v>723</v>
      </c>
      <c r="E63" s="266" t="s">
        <v>728</v>
      </c>
      <c r="F63" s="266"/>
    </row>
    <row r="64" spans="1:6" ht="43.2">
      <c r="A64" t="s">
        <v>724</v>
      </c>
      <c r="E64" s="115" t="s">
        <v>791</v>
      </c>
      <c r="F64" s="116">
        <v>3.472222222222222E-3</v>
      </c>
    </row>
    <row r="65" spans="1:6" ht="43.2">
      <c r="A65" t="s">
        <v>725</v>
      </c>
      <c r="E65" s="117" t="s">
        <v>778</v>
      </c>
      <c r="F65" s="118">
        <v>0.1277777777777778</v>
      </c>
    </row>
    <row r="66" spans="1:6" ht="28.8">
      <c r="A66" t="s">
        <v>726</v>
      </c>
      <c r="E66" s="115" t="s">
        <v>52</v>
      </c>
      <c r="F66" s="116">
        <v>0.17916666666666667</v>
      </c>
    </row>
    <row r="67" spans="1:6" ht="14.4">
      <c r="A67" t="s">
        <v>727</v>
      </c>
      <c r="E67" s="117" t="s">
        <v>51</v>
      </c>
      <c r="F67" s="118">
        <v>0.17916666666666667</v>
      </c>
    </row>
    <row r="68" spans="1:6" ht="14.4">
      <c r="E68" s="115" t="s">
        <v>775</v>
      </c>
      <c r="F68" s="116">
        <v>0.22777777777777777</v>
      </c>
    </row>
    <row r="69" spans="1:6" ht="57.6">
      <c r="A69" t="s">
        <v>728</v>
      </c>
      <c r="E69" s="117" t="s">
        <v>792</v>
      </c>
      <c r="F69" s="118">
        <v>0.27847222222222223</v>
      </c>
    </row>
    <row r="70" spans="1:6" ht="43.2">
      <c r="E70" s="115" t="s">
        <v>776</v>
      </c>
      <c r="F70" s="116">
        <v>0.40347222222222223</v>
      </c>
    </row>
    <row r="71" spans="1:6" ht="43.2">
      <c r="A71" t="s">
        <v>729</v>
      </c>
      <c r="E71" s="117" t="s">
        <v>793</v>
      </c>
      <c r="F71" s="118">
        <v>0.52500000000000002</v>
      </c>
    </row>
    <row r="72" spans="1:6" ht="43.2">
      <c r="A72" t="s">
        <v>730</v>
      </c>
      <c r="E72" s="115" t="s">
        <v>778</v>
      </c>
      <c r="F72" s="116">
        <v>0.6479166666666667</v>
      </c>
    </row>
    <row r="73" spans="1:6" ht="57.6">
      <c r="A73" t="s">
        <v>731</v>
      </c>
      <c r="E73" s="117" t="s">
        <v>779</v>
      </c>
      <c r="F73" s="118">
        <v>0.7909722222222223</v>
      </c>
    </row>
    <row r="74" spans="1:6" ht="14.4">
      <c r="A74" t="s">
        <v>732</v>
      </c>
      <c r="E74" s="115" t="s">
        <v>53</v>
      </c>
      <c r="F74" s="116">
        <v>0.80694444444444446</v>
      </c>
    </row>
    <row r="75" spans="1:6" ht="14.4">
      <c r="A75" t="s">
        <v>733</v>
      </c>
      <c r="E75" s="117" t="s">
        <v>780</v>
      </c>
      <c r="F75" s="118">
        <v>0.8354166666666667</v>
      </c>
    </row>
    <row r="76" spans="1:6" ht="28.8">
      <c r="A76" t="s">
        <v>734</v>
      </c>
      <c r="E76" s="115" t="s">
        <v>54</v>
      </c>
      <c r="F76" s="116">
        <v>0.88750000000000007</v>
      </c>
    </row>
    <row r="77" spans="1:6" ht="43.2">
      <c r="A77" t="s">
        <v>735</v>
      </c>
      <c r="E77" s="117" t="s">
        <v>776</v>
      </c>
      <c r="F77" s="118">
        <v>0.90694444444444444</v>
      </c>
    </row>
    <row r="78" spans="1:6" ht="30" customHeight="1">
      <c r="A78" t="s">
        <v>736</v>
      </c>
      <c r="E78" s="266" t="s">
        <v>743</v>
      </c>
      <c r="F78" s="266"/>
    </row>
    <row r="79" spans="1:6" ht="43.2">
      <c r="A79" t="s">
        <v>737</v>
      </c>
      <c r="E79" s="115" t="s">
        <v>794</v>
      </c>
      <c r="F79" s="116">
        <v>2.9861111111111113E-2</v>
      </c>
    </row>
    <row r="80" spans="1:6" ht="43.2">
      <c r="A80" t="s">
        <v>738</v>
      </c>
      <c r="E80" s="117" t="s">
        <v>778</v>
      </c>
      <c r="F80" s="118">
        <v>0.15625</v>
      </c>
    </row>
    <row r="81" spans="1:6" ht="28.8">
      <c r="A81" t="s">
        <v>739</v>
      </c>
      <c r="E81" s="115" t="s">
        <v>52</v>
      </c>
      <c r="F81" s="116">
        <v>0.18055555555555555</v>
      </c>
    </row>
    <row r="82" spans="1:6" ht="14.4">
      <c r="A82" t="s">
        <v>740</v>
      </c>
      <c r="E82" s="117" t="s">
        <v>51</v>
      </c>
      <c r="F82" s="118">
        <v>0.21527777777777779</v>
      </c>
    </row>
    <row r="83" spans="1:6" ht="14.4">
      <c r="A83" t="s">
        <v>741</v>
      </c>
      <c r="E83" s="115" t="s">
        <v>775</v>
      </c>
      <c r="F83" s="116">
        <v>0.22847222222222222</v>
      </c>
    </row>
    <row r="84" spans="1:6" ht="57.6">
      <c r="A84" t="s">
        <v>742</v>
      </c>
      <c r="E84" s="117" t="s">
        <v>792</v>
      </c>
      <c r="F84" s="118">
        <v>0.30694444444444441</v>
      </c>
    </row>
    <row r="85" spans="1:6" ht="43.2">
      <c r="E85" s="115" t="s">
        <v>776</v>
      </c>
      <c r="F85" s="116">
        <v>0.43194444444444446</v>
      </c>
    </row>
    <row r="86" spans="1:6" ht="43.2">
      <c r="A86" t="s">
        <v>743</v>
      </c>
      <c r="E86" s="117" t="s">
        <v>781</v>
      </c>
      <c r="F86" s="118">
        <v>0.55069444444444449</v>
      </c>
    </row>
    <row r="87" spans="1:6" ht="43.2">
      <c r="E87" s="115" t="s">
        <v>778</v>
      </c>
      <c r="F87" s="116">
        <v>0.67499999999999993</v>
      </c>
    </row>
    <row r="88" spans="1:6" ht="28.8">
      <c r="A88" t="s">
        <v>744</v>
      </c>
      <c r="E88" s="117" t="s">
        <v>55</v>
      </c>
      <c r="F88" s="118">
        <v>0.68194444444444446</v>
      </c>
    </row>
    <row r="89" spans="1:6" ht="57.6">
      <c r="A89" t="s">
        <v>745</v>
      </c>
      <c r="E89" s="115" t="s">
        <v>795</v>
      </c>
      <c r="F89" s="116">
        <v>0.81805555555555554</v>
      </c>
    </row>
    <row r="90" spans="1:6" ht="14.4">
      <c r="A90" t="s">
        <v>746</v>
      </c>
      <c r="E90" s="117" t="s">
        <v>780</v>
      </c>
      <c r="F90" s="118">
        <v>0.83472222222222225</v>
      </c>
    </row>
    <row r="91" spans="1:6" ht="14.4">
      <c r="A91" t="s">
        <v>747</v>
      </c>
      <c r="E91" s="115" t="s">
        <v>53</v>
      </c>
      <c r="F91" s="116">
        <v>0.8354166666666667</v>
      </c>
    </row>
    <row r="92" spans="1:6" ht="28.8">
      <c r="A92" t="s">
        <v>748</v>
      </c>
      <c r="E92" s="117" t="s">
        <v>54</v>
      </c>
      <c r="F92" s="118">
        <v>0.88680555555555562</v>
      </c>
    </row>
    <row r="93" spans="1:6" ht="43.2">
      <c r="A93" t="s">
        <v>749</v>
      </c>
      <c r="E93" s="115" t="s">
        <v>776</v>
      </c>
      <c r="F93" s="116">
        <v>0.93472222222222223</v>
      </c>
    </row>
    <row r="94" spans="1:6" ht="30" customHeight="1">
      <c r="A94" t="s">
        <v>750</v>
      </c>
      <c r="E94" s="266" t="s">
        <v>759</v>
      </c>
      <c r="F94" s="266"/>
    </row>
    <row r="95" spans="1:6" ht="43.2">
      <c r="A95" t="s">
        <v>751</v>
      </c>
      <c r="E95" s="115" t="s">
        <v>796</v>
      </c>
      <c r="F95" s="116">
        <v>5.4166666666666669E-2</v>
      </c>
    </row>
    <row r="96" spans="1:6" ht="28.8">
      <c r="A96" t="s">
        <v>752</v>
      </c>
      <c r="E96" s="117" t="s">
        <v>52</v>
      </c>
      <c r="F96" s="118">
        <v>0.18124999999999999</v>
      </c>
    </row>
    <row r="97" spans="1:6" ht="43.2">
      <c r="A97" t="s">
        <v>753</v>
      </c>
      <c r="E97" s="115" t="s">
        <v>778</v>
      </c>
      <c r="F97" s="116">
        <v>0.18194444444444444</v>
      </c>
    </row>
    <row r="98" spans="1:6" ht="14.4">
      <c r="A98" t="s">
        <v>754</v>
      </c>
      <c r="E98" s="117" t="s">
        <v>775</v>
      </c>
      <c r="F98" s="118">
        <v>0.22916666666666666</v>
      </c>
    </row>
    <row r="99" spans="1:6" ht="14.4">
      <c r="A99" t="s">
        <v>755</v>
      </c>
      <c r="E99" s="115" t="s">
        <v>51</v>
      </c>
      <c r="F99" s="116">
        <v>0.25347222222222221</v>
      </c>
    </row>
    <row r="100" spans="1:6" ht="57.6">
      <c r="A100" t="s">
        <v>756</v>
      </c>
      <c r="E100" s="117" t="s">
        <v>797</v>
      </c>
      <c r="F100" s="118">
        <v>0.33194444444444443</v>
      </c>
    </row>
    <row r="101" spans="1:6" ht="43.2">
      <c r="A101" t="s">
        <v>757</v>
      </c>
      <c r="E101" s="115" t="s">
        <v>776</v>
      </c>
      <c r="F101" s="116">
        <v>0.45833333333333331</v>
      </c>
    </row>
    <row r="102" spans="1:6" ht="43.2">
      <c r="A102" t="s">
        <v>758</v>
      </c>
      <c r="E102" s="117" t="s">
        <v>798</v>
      </c>
      <c r="F102" s="118">
        <v>0.57361111111111118</v>
      </c>
    </row>
    <row r="103" spans="1:6" ht="43.2">
      <c r="E103" s="115" t="s">
        <v>778</v>
      </c>
      <c r="F103" s="116">
        <v>0.7006944444444444</v>
      </c>
    </row>
    <row r="104" spans="1:6" ht="14.4">
      <c r="A104" t="s">
        <v>759</v>
      </c>
      <c r="E104" s="117" t="s">
        <v>780</v>
      </c>
      <c r="F104" s="118">
        <v>0.8340277777777777</v>
      </c>
    </row>
    <row r="105" spans="1:6" ht="57.6">
      <c r="E105" s="115" t="s">
        <v>799</v>
      </c>
      <c r="F105" s="116">
        <v>0.84166666666666667</v>
      </c>
    </row>
    <row r="106" spans="1:6" ht="14.4">
      <c r="A106" t="s">
        <v>760</v>
      </c>
      <c r="E106" s="117" t="s">
        <v>53</v>
      </c>
      <c r="F106" s="118">
        <v>0.86041666666666661</v>
      </c>
    </row>
    <row r="107" spans="1:6" ht="28.8">
      <c r="A107" t="s">
        <v>761</v>
      </c>
      <c r="E107" s="115" t="s">
        <v>54</v>
      </c>
      <c r="F107" s="116">
        <v>0.88611111111111107</v>
      </c>
    </row>
    <row r="108" spans="1:6" ht="43.2">
      <c r="A108" t="s">
        <v>762</v>
      </c>
      <c r="E108" s="117" t="s">
        <v>776</v>
      </c>
      <c r="F108" s="118">
        <v>0.96111111111111114</v>
      </c>
    </row>
    <row r="109" spans="1:6">
      <c r="A109" t="s">
        <v>763</v>
      </c>
    </row>
    <row r="110" spans="1:6">
      <c r="A110" t="s">
        <v>764</v>
      </c>
    </row>
    <row r="111" spans="1:6">
      <c r="A111" t="s">
        <v>765</v>
      </c>
    </row>
    <row r="112" spans="1:6">
      <c r="A112" t="s">
        <v>766</v>
      </c>
    </row>
    <row r="113" spans="1:1">
      <c r="A113" t="s">
        <v>767</v>
      </c>
    </row>
    <row r="114" spans="1:1">
      <c r="A114" t="s">
        <v>768</v>
      </c>
    </row>
    <row r="115" spans="1:1">
      <c r="A115" t="s">
        <v>769</v>
      </c>
    </row>
    <row r="116" spans="1:1">
      <c r="A116" t="s">
        <v>770</v>
      </c>
    </row>
    <row r="117" spans="1:1">
      <c r="A117" t="s">
        <v>771</v>
      </c>
    </row>
    <row r="118" spans="1:1">
      <c r="A118" t="s">
        <v>772</v>
      </c>
    </row>
    <row r="119" spans="1:1">
      <c r="A119" t="s">
        <v>773</v>
      </c>
    </row>
  </sheetData>
  <mergeCells count="7">
    <mergeCell ref="E94:F94"/>
    <mergeCell ref="E5:F5"/>
    <mergeCell ref="E19:F19"/>
    <mergeCell ref="E34:F34"/>
    <mergeCell ref="E49:F49"/>
    <mergeCell ref="E63:F63"/>
    <mergeCell ref="E78:F78"/>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pageSetUpPr fitToPage="1"/>
  </sheetPr>
  <dimension ref="A1:C22"/>
  <sheetViews>
    <sheetView showGridLines="0" workbookViewId="0">
      <selection activeCell="B14" sqref="B14"/>
    </sheetView>
  </sheetViews>
  <sheetFormatPr defaultColWidth="9.21875" defaultRowHeight="13.2"/>
  <cols>
    <col min="1" max="1" width="70.77734375" style="1" customWidth="1"/>
    <col min="2" max="4" width="12.77734375" style="1" customWidth="1"/>
    <col min="5" max="16384" width="9.21875" style="1"/>
  </cols>
  <sheetData>
    <row r="1" spans="1:3" ht="45" customHeight="1">
      <c r="A1" s="11" t="s">
        <v>25</v>
      </c>
      <c r="B1" s="11"/>
    </row>
    <row r="3" spans="1:3">
      <c r="A3" s="6" t="s">
        <v>3</v>
      </c>
      <c r="B3" s="7"/>
    </row>
    <row r="4" spans="1:3">
      <c r="A4" s="3" t="s">
        <v>6</v>
      </c>
      <c r="B4" s="4">
        <v>41.173299999999998</v>
      </c>
      <c r="C4" s="1">
        <v>-71.556700000000006</v>
      </c>
    </row>
    <row r="5" spans="1:3">
      <c r="A5" s="3" t="s">
        <v>5</v>
      </c>
      <c r="B5" s="4">
        <v>-71.556700000000006</v>
      </c>
      <c r="C5" s="1">
        <v>-71.556700000000006</v>
      </c>
    </row>
    <row r="6" spans="1:3">
      <c r="A6" s="3" t="s">
        <v>0</v>
      </c>
      <c r="B6" s="3">
        <v>2013</v>
      </c>
    </row>
    <row r="7" spans="1:3">
      <c r="A7" s="3" t="s">
        <v>1</v>
      </c>
      <c r="B7" s="3">
        <v>5</v>
      </c>
    </row>
    <row r="8" spans="1:3">
      <c r="A8" s="3" t="s">
        <v>2</v>
      </c>
      <c r="B8" s="3">
        <v>24</v>
      </c>
    </row>
    <row r="9" spans="1:3">
      <c r="A9" s="3" t="s">
        <v>8</v>
      </c>
      <c r="B9" s="3">
        <v>-5</v>
      </c>
    </row>
    <row r="10" spans="1:3">
      <c r="A10" s="3" t="s">
        <v>7</v>
      </c>
      <c r="B10" s="3">
        <v>1</v>
      </c>
    </row>
    <row r="11" spans="1:3">
      <c r="A11" s="3"/>
      <c r="B11" s="3"/>
    </row>
    <row r="12" spans="1:3">
      <c r="A12" s="6" t="s">
        <v>4</v>
      </c>
      <c r="B12" s="7"/>
    </row>
    <row r="13" spans="1:3">
      <c r="A13" s="3" t="s">
        <v>16</v>
      </c>
      <c r="B13" s="5">
        <f>dawn(B4,B5,B6,B7,B8,B9,B10,18)</f>
        <v>0.13955220342491501</v>
      </c>
    </row>
    <row r="14" spans="1:3">
      <c r="A14" s="3" t="s">
        <v>17</v>
      </c>
      <c r="B14" s="5">
        <f>dawn(B4,B5,B6,B7,B8,B9,B10,12)</f>
        <v>0.17179936436048837</v>
      </c>
    </row>
    <row r="15" spans="1:3">
      <c r="A15" s="3" t="s">
        <v>18</v>
      </c>
      <c r="B15" s="5">
        <f>dawn(B4,B5,B6,B7,B8,B9,B10,6)</f>
        <v>0.19999546342690089</v>
      </c>
    </row>
    <row r="16" spans="1:3">
      <c r="A16" s="3" t="s">
        <v>22</v>
      </c>
      <c r="B16" s="5">
        <f>sunrise(B4,B5,B6,B7,B8,B9,B10)</f>
        <v>0.2224277267666919</v>
      </c>
    </row>
    <row r="17" spans="1:3">
      <c r="A17" s="3" t="s">
        <v>23</v>
      </c>
      <c r="B17" s="5">
        <f>solarnoon(B4,B5,B6,B7,B8,B9,B10)</f>
        <v>0.52993218439351453</v>
      </c>
      <c r="C17" s="2"/>
    </row>
    <row r="18" spans="1:3">
      <c r="A18" s="3" t="s">
        <v>24</v>
      </c>
      <c r="B18" s="5">
        <f>sunset(B4,B5,B6,B7,B8,B9,B10)</f>
        <v>0.83777124673648418</v>
      </c>
    </row>
    <row r="19" spans="1:3">
      <c r="A19" s="3" t="s">
        <v>19</v>
      </c>
      <c r="B19" s="5">
        <f>dusk(B4,B5,B6,B7,B8,B9,B10,6)</f>
        <v>0.86024332925531943</v>
      </c>
    </row>
    <row r="20" spans="1:3">
      <c r="A20" s="3" t="s">
        <v>20</v>
      </c>
      <c r="B20" s="5">
        <f>dusk(B4,B5,B6,B7,B8,B9,B10,12)</f>
        <v>0.88850936911936518</v>
      </c>
    </row>
    <row r="21" spans="1:3">
      <c r="A21" s="3" t="s">
        <v>21</v>
      </c>
      <c r="B21" s="5">
        <f>dusk(B4,B5,B6,B7,B8,B9,B10,18)</f>
        <v>0.92088332162792153</v>
      </c>
    </row>
    <row r="22" spans="1:3">
      <c r="A22" s="8"/>
      <c r="B22" s="9"/>
    </row>
  </sheetData>
  <phoneticPr fontId="2" type="noConversion"/>
  <printOptions horizontalCentered="1" verticalCentered="1"/>
  <pageMargins left="0.75" right="0.75" top="1" bottom="1" header="0.5" footer="0.5"/>
  <pageSetup scale="85" orientation="portrait" r:id="rId1"/>
  <headerFooter alignWithMargins="0">
    <oddFooter>&amp;C&amp;F, &amp;D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
    <pageSetUpPr fitToPage="1"/>
  </sheetPr>
  <dimension ref="A1:B18"/>
  <sheetViews>
    <sheetView showGridLines="0" workbookViewId="0">
      <selection activeCell="B4" sqref="B4"/>
    </sheetView>
  </sheetViews>
  <sheetFormatPr defaultColWidth="9.21875" defaultRowHeight="13.2"/>
  <cols>
    <col min="1" max="1" width="70.77734375" style="1" customWidth="1"/>
    <col min="2" max="2" width="12.77734375" style="1" customWidth="1"/>
    <col min="3" max="16384" width="9.21875" style="1"/>
  </cols>
  <sheetData>
    <row r="1" spans="1:2" ht="45" customHeight="1">
      <c r="A1" s="267" t="s">
        <v>15</v>
      </c>
      <c r="B1" s="267"/>
    </row>
    <row r="3" spans="1:2">
      <c r="A3" s="6" t="s">
        <v>3</v>
      </c>
      <c r="B3" s="7"/>
    </row>
    <row r="4" spans="1:2">
      <c r="A4" s="3" t="s">
        <v>6</v>
      </c>
      <c r="B4" s="4">
        <f>47+36/60</f>
        <v>47.6</v>
      </c>
    </row>
    <row r="5" spans="1:2">
      <c r="A5" s="3" t="s">
        <v>5</v>
      </c>
      <c r="B5" s="4">
        <f>-122-19/60</f>
        <v>-122.31666666666666</v>
      </c>
    </row>
    <row r="6" spans="1:2">
      <c r="A6" s="3" t="s">
        <v>0</v>
      </c>
      <c r="B6" s="3">
        <v>2001</v>
      </c>
    </row>
    <row r="7" spans="1:2">
      <c r="A7" s="3" t="s">
        <v>1</v>
      </c>
      <c r="B7" s="3">
        <v>6</v>
      </c>
    </row>
    <row r="8" spans="1:2">
      <c r="A8" s="3" t="s">
        <v>2</v>
      </c>
      <c r="B8" s="3">
        <v>21</v>
      </c>
    </row>
    <row r="9" spans="1:2">
      <c r="A9" s="3" t="s">
        <v>9</v>
      </c>
      <c r="B9" s="3">
        <v>13</v>
      </c>
    </row>
    <row r="10" spans="1:2">
      <c r="A10" s="3" t="s">
        <v>10</v>
      </c>
      <c r="B10" s="3">
        <v>11</v>
      </c>
    </row>
    <row r="11" spans="1:2">
      <c r="A11" s="3" t="s">
        <v>11</v>
      </c>
      <c r="B11" s="3">
        <v>0</v>
      </c>
    </row>
    <row r="12" spans="1:2">
      <c r="A12" s="3" t="s">
        <v>8</v>
      </c>
      <c r="B12" s="3">
        <v>-8</v>
      </c>
    </row>
    <row r="13" spans="1:2">
      <c r="A13" s="3" t="s">
        <v>7</v>
      </c>
      <c r="B13" s="3">
        <v>1</v>
      </c>
    </row>
    <row r="14" spans="1:2">
      <c r="A14" s="3"/>
      <c r="B14" s="3"/>
    </row>
    <row r="15" spans="1:2">
      <c r="A15" s="6" t="s">
        <v>13</v>
      </c>
      <c r="B15" s="7"/>
    </row>
    <row r="16" spans="1:2">
      <c r="A16" s="3" t="s">
        <v>14</v>
      </c>
      <c r="B16" s="10">
        <f>solarazimuth(B4,B5,B6,B7,B8,B9,B10,B11,B12,B13)</f>
        <v>179.93365293219537</v>
      </c>
    </row>
    <row r="17" spans="1:2">
      <c r="A17" s="3" t="s">
        <v>12</v>
      </c>
      <c r="B17" s="10">
        <f>solarelevation(B4,B5,B6,B7,B8,B9,B10,B11,B12,B13)</f>
        <v>65.845077510191146</v>
      </c>
    </row>
    <row r="18" spans="1:2">
      <c r="A18" s="8"/>
      <c r="B18" s="9"/>
    </row>
  </sheetData>
  <mergeCells count="1">
    <mergeCell ref="A1:B1"/>
  </mergeCells>
  <phoneticPr fontId="2" type="noConversion"/>
  <printOptions horizontalCentered="1" verticalCentered="1"/>
  <pageMargins left="0.75" right="0.75" top="1" bottom="1" header="0.5" footer="0.5"/>
  <pageSetup scale="85" orientation="portrait" r:id="rId1"/>
  <headerFooter alignWithMargins="0">
    <oddFooter>&amp;C&amp;F,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Clockwise</vt:lpstr>
      <vt:lpstr>Boat list</vt:lpstr>
      <vt:lpstr>Official Itinerary 2021</vt:lpstr>
      <vt:lpstr>Cruising Guide</vt:lpstr>
      <vt:lpstr>Tides The Race</vt:lpstr>
      <vt:lpstr>Sheet1</vt:lpstr>
      <vt:lpstr>Pollock</vt:lpstr>
      <vt:lpstr>sunrise</vt:lpstr>
      <vt:lpstr>solar_position</vt:lpstr>
      <vt:lpstr>Clockwise!EstAvgSpeed</vt:lpstr>
      <vt:lpstr>EstAvgSpeed</vt:lpstr>
      <vt:lpstr>'Boat list'!Print_Area</vt:lpstr>
      <vt:lpstr>Clockwise!Print_Area</vt:lpstr>
      <vt:lpstr>'Cruising Guide'!Print_Area</vt:lpstr>
      <vt:lpstr>'Official Itinerary 2021'!Print_Area</vt:lpstr>
      <vt:lpstr>Clockwise!Print_Titles</vt:lpstr>
      <vt:lpstr>'Cruising Guide'!Print_Titles</vt:lpstr>
      <vt:lpstr>'Official Itinerary 2021'!Print_Titles</vt:lpstr>
    </vt:vector>
  </TitlesOfParts>
  <Company>Department of Ecology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of Washington</dc:creator>
  <cp:lastModifiedBy>Jerry</cp:lastModifiedBy>
  <cp:lastPrinted>2021-04-14T12:37:41Z</cp:lastPrinted>
  <dcterms:created xsi:type="dcterms:W3CDTF">2002-04-28T23:13:29Z</dcterms:created>
  <dcterms:modified xsi:type="dcterms:W3CDTF">2021-04-14T12:41:49Z</dcterms:modified>
</cp:coreProperties>
</file>